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3040" windowHeight="9090" tabRatio="629"/>
  </bookViews>
  <sheets>
    <sheet name="02" sheetId="19" r:id="rId1"/>
    <sheet name="05" sheetId="72" r:id="rId2"/>
    <sheet name="10" sheetId="32" r:id="rId3"/>
    <sheet name="13" sheetId="29" r:id="rId4"/>
    <sheet name="15" sheetId="52" r:id="rId5"/>
    <sheet name="Priemoniu vykdytoju kodai" sheetId="3" r:id="rId6"/>
  </sheets>
  <calcPr calcId="152511"/>
</workbook>
</file>

<file path=xl/calcChain.xml><?xml version="1.0" encoding="utf-8"?>
<calcChain xmlns="http://schemas.openxmlformats.org/spreadsheetml/2006/main">
  <c r="H31" i="29" l="1"/>
  <c r="H112" i="29" l="1"/>
  <c r="H123" i="29" s="1"/>
  <c r="I26" i="29"/>
  <c r="J26" i="29"/>
  <c r="K26" i="29"/>
  <c r="L26" i="29"/>
  <c r="M26" i="29"/>
  <c r="H26" i="29"/>
  <c r="H25" i="29"/>
  <c r="H114" i="52" l="1"/>
  <c r="H116" i="52" s="1"/>
  <c r="H105" i="52"/>
  <c r="K99" i="52"/>
  <c r="K100" i="52" s="1"/>
  <c r="J99" i="52"/>
  <c r="J100" i="52" s="1"/>
  <c r="M98" i="52"/>
  <c r="M99" i="52" s="1"/>
  <c r="M100" i="52" s="1"/>
  <c r="L98" i="52"/>
  <c r="L99" i="52" s="1"/>
  <c r="L100" i="52" s="1"/>
  <c r="J98" i="52"/>
  <c r="I98" i="52"/>
  <c r="I99" i="52" s="1"/>
  <c r="I100" i="52" s="1"/>
  <c r="H98" i="52"/>
  <c r="H99" i="52" s="1"/>
  <c r="H100" i="52" s="1"/>
  <c r="M89" i="52"/>
  <c r="L89" i="52"/>
  <c r="K89" i="52"/>
  <c r="J89" i="52"/>
  <c r="I89" i="52"/>
  <c r="H89" i="52"/>
  <c r="M85" i="52"/>
  <c r="M90" i="52" s="1"/>
  <c r="M91" i="52" s="1"/>
  <c r="L85" i="52"/>
  <c r="L90" i="52" s="1"/>
  <c r="L91" i="52" s="1"/>
  <c r="K85" i="52"/>
  <c r="K90" i="52" s="1"/>
  <c r="K91" i="52" s="1"/>
  <c r="J85" i="52"/>
  <c r="J90" i="52" s="1"/>
  <c r="J91" i="52" s="1"/>
  <c r="I85" i="52"/>
  <c r="I90" i="52" s="1"/>
  <c r="I91" i="52" s="1"/>
  <c r="H85" i="52"/>
  <c r="H90" i="52" s="1"/>
  <c r="H91" i="52" s="1"/>
  <c r="M78" i="52"/>
  <c r="L78" i="52"/>
  <c r="K78" i="52"/>
  <c r="J78" i="52"/>
  <c r="I78" i="52"/>
  <c r="H78" i="52"/>
  <c r="M76" i="52"/>
  <c r="L76" i="52"/>
  <c r="L79" i="52" s="1"/>
  <c r="K76" i="52"/>
  <c r="K79" i="52" s="1"/>
  <c r="J76" i="52"/>
  <c r="I76" i="52"/>
  <c r="H76" i="52"/>
  <c r="H79" i="52" s="1"/>
  <c r="M74" i="52"/>
  <c r="M79" i="52" s="1"/>
  <c r="L74" i="52"/>
  <c r="K74" i="52"/>
  <c r="J74" i="52"/>
  <c r="J79" i="52" s="1"/>
  <c r="I74" i="52"/>
  <c r="I79" i="52" s="1"/>
  <c r="H74" i="52"/>
  <c r="M70" i="52"/>
  <c r="L70" i="52"/>
  <c r="K70" i="52"/>
  <c r="J70" i="52"/>
  <c r="I70" i="52"/>
  <c r="H70" i="52"/>
  <c r="M67" i="52"/>
  <c r="M71" i="52" s="1"/>
  <c r="L67" i="52"/>
  <c r="L71" i="52" s="1"/>
  <c r="K67" i="52"/>
  <c r="K71" i="52" s="1"/>
  <c r="J67" i="52"/>
  <c r="J71" i="52" s="1"/>
  <c r="I67" i="52"/>
  <c r="I71" i="52" s="1"/>
  <c r="H67" i="52"/>
  <c r="H71" i="52" s="1"/>
  <c r="M59" i="52"/>
  <c r="L59" i="52"/>
  <c r="K59" i="52"/>
  <c r="J59" i="52"/>
  <c r="I59" i="52"/>
  <c r="H59" i="52"/>
  <c r="M54" i="52"/>
  <c r="M60" i="52" s="1"/>
  <c r="M80" i="52" s="1"/>
  <c r="L54" i="52"/>
  <c r="L60" i="52" s="1"/>
  <c r="K54" i="52"/>
  <c r="K60" i="52" s="1"/>
  <c r="J54" i="52"/>
  <c r="J60" i="52" s="1"/>
  <c r="J80" i="52" s="1"/>
  <c r="I54" i="52"/>
  <c r="I60" i="52" s="1"/>
  <c r="I80" i="52" s="1"/>
  <c r="H54" i="52"/>
  <c r="H60" i="52" s="1"/>
  <c r="M45" i="52"/>
  <c r="J45" i="52"/>
  <c r="I45" i="52"/>
  <c r="M44" i="52"/>
  <c r="L44" i="52"/>
  <c r="L45" i="52" s="1"/>
  <c r="K44" i="52"/>
  <c r="K45" i="52" s="1"/>
  <c r="J44" i="52"/>
  <c r="I44" i="52"/>
  <c r="H44" i="52"/>
  <c r="H45" i="52" s="1"/>
  <c r="M41" i="52"/>
  <c r="H41" i="52"/>
  <c r="M40" i="52"/>
  <c r="L40" i="52"/>
  <c r="L41" i="52" s="1"/>
  <c r="K40" i="52"/>
  <c r="K41" i="52" s="1"/>
  <c r="I40" i="52"/>
  <c r="I41" i="52" s="1"/>
  <c r="H40" i="52"/>
  <c r="M36" i="52"/>
  <c r="L36" i="52"/>
  <c r="K36" i="52"/>
  <c r="J36" i="52"/>
  <c r="I36" i="52"/>
  <c r="H36" i="52"/>
  <c r="M34" i="52"/>
  <c r="L34" i="52"/>
  <c r="K34" i="52"/>
  <c r="H34" i="52" s="1"/>
  <c r="J34" i="52"/>
  <c r="I34" i="52"/>
  <c r="M32" i="52"/>
  <c r="L32" i="52"/>
  <c r="K32" i="52"/>
  <c r="J32" i="52"/>
  <c r="I32" i="52"/>
  <c r="H32" i="52"/>
  <c r="M30" i="52"/>
  <c r="M37" i="52" s="1"/>
  <c r="L30" i="52"/>
  <c r="L37" i="52" s="1"/>
  <c r="K30" i="52"/>
  <c r="K37" i="52" s="1"/>
  <c r="J30" i="52"/>
  <c r="J37" i="52" s="1"/>
  <c r="I30" i="52"/>
  <c r="I37" i="52" s="1"/>
  <c r="H30" i="52"/>
  <c r="H37" i="52" s="1"/>
  <c r="M27" i="52"/>
  <c r="I27" i="52"/>
  <c r="M26" i="52"/>
  <c r="L26" i="52"/>
  <c r="K26" i="52"/>
  <c r="J26" i="52"/>
  <c r="I26" i="52"/>
  <c r="H25" i="52"/>
  <c r="H26" i="52" s="1"/>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L10" i="52"/>
  <c r="L27" i="52" s="1"/>
  <c r="K10" i="52"/>
  <c r="K27" i="52" s="1"/>
  <c r="K46" i="52" s="1"/>
  <c r="J10" i="52"/>
  <c r="J27" i="52" s="1"/>
  <c r="J46" i="52" s="1"/>
  <c r="J101" i="52" s="1"/>
  <c r="I10" i="52"/>
  <c r="H10" i="52"/>
  <c r="H27" i="52" l="1"/>
  <c r="H46" i="52" s="1"/>
  <c r="H101" i="52" s="1"/>
  <c r="L46" i="52"/>
  <c r="I46" i="52"/>
  <c r="I101" i="52" s="1"/>
  <c r="K80" i="52"/>
  <c r="K101" i="52" s="1"/>
  <c r="M46" i="52"/>
  <c r="M101" i="52" s="1"/>
  <c r="H80" i="52"/>
  <c r="L80" i="52"/>
  <c r="L101" i="52" l="1"/>
  <c r="H56" i="72" l="1"/>
  <c r="H63" i="72"/>
  <c r="H26" i="72"/>
  <c r="H27" i="72" s="1"/>
  <c r="H68" i="72"/>
  <c r="M54" i="72"/>
  <c r="L54" i="72"/>
  <c r="K54" i="72"/>
  <c r="J54" i="72"/>
  <c r="I54" i="72"/>
  <c r="H54" i="72"/>
  <c r="M52" i="72"/>
  <c r="M55" i="72" s="1"/>
  <c r="L52" i="72"/>
  <c r="L55" i="72" s="1"/>
  <c r="K52" i="72"/>
  <c r="K55" i="72" s="1"/>
  <c r="J52" i="72"/>
  <c r="J55" i="72" s="1"/>
  <c r="I52" i="72"/>
  <c r="I55" i="72" s="1"/>
  <c r="H52" i="72"/>
  <c r="H55" i="72" s="1"/>
  <c r="M46" i="72"/>
  <c r="L46" i="72"/>
  <c r="J46" i="72"/>
  <c r="M45" i="72"/>
  <c r="L45" i="72"/>
  <c r="I45" i="72"/>
  <c r="H45" i="72"/>
  <c r="M40" i="72"/>
  <c r="L40" i="72"/>
  <c r="K40" i="72"/>
  <c r="I40" i="72"/>
  <c r="I46" i="72" s="1"/>
  <c r="H40" i="72"/>
  <c r="M38" i="72"/>
  <c r="L38" i="72"/>
  <c r="K38" i="72"/>
  <c r="K46" i="72" s="1"/>
  <c r="J38" i="72"/>
  <c r="I38" i="72"/>
  <c r="H37" i="72"/>
  <c r="H38" i="72" s="1"/>
  <c r="H46" i="72" s="1"/>
  <c r="J32" i="72"/>
  <c r="J56" i="72" s="1"/>
  <c r="M31" i="72"/>
  <c r="L31" i="72"/>
  <c r="K31" i="72"/>
  <c r="I31" i="72"/>
  <c r="H31" i="72"/>
  <c r="M29" i="72"/>
  <c r="L29" i="72"/>
  <c r="K29" i="72"/>
  <c r="I29" i="72"/>
  <c r="H29" i="72"/>
  <c r="M27" i="72"/>
  <c r="L27" i="72"/>
  <c r="K27" i="72"/>
  <c r="I27" i="72"/>
  <c r="M25" i="72"/>
  <c r="M32" i="72" s="1"/>
  <c r="M56" i="72" s="1"/>
  <c r="L25" i="72"/>
  <c r="L32" i="72" s="1"/>
  <c r="L56" i="72" s="1"/>
  <c r="K25" i="72"/>
  <c r="K32" i="72" s="1"/>
  <c r="I25" i="72"/>
  <c r="H23" i="72"/>
  <c r="H25" i="72" s="1"/>
  <c r="M22" i="72"/>
  <c r="L22" i="72"/>
  <c r="K22" i="72"/>
  <c r="I22" i="72"/>
  <c r="H22" i="72"/>
  <c r="H21" i="72"/>
  <c r="M20" i="72"/>
  <c r="L20" i="72"/>
  <c r="K20" i="72"/>
  <c r="I20" i="72"/>
  <c r="H18" i="72"/>
  <c r="H20" i="72" s="1"/>
  <c r="M17" i="72"/>
  <c r="L17" i="72"/>
  <c r="K17" i="72"/>
  <c r="I17" i="72"/>
  <c r="H17" i="72"/>
  <c r="M15" i="72"/>
  <c r="L15" i="72"/>
  <c r="K15" i="72"/>
  <c r="I15" i="72"/>
  <c r="H13" i="72"/>
  <c r="H15" i="72" s="1"/>
  <c r="M12" i="72"/>
  <c r="L12" i="72"/>
  <c r="K12" i="72"/>
  <c r="I12" i="72"/>
  <c r="H10" i="72"/>
  <c r="I32" i="72" l="1"/>
  <c r="I56" i="72" s="1"/>
  <c r="H32" i="72"/>
  <c r="H62" i="72" s="1"/>
  <c r="H74" i="72" s="1"/>
  <c r="K56" i="72"/>
  <c r="M49" i="19"/>
  <c r="L49" i="19"/>
  <c r="K49" i="19"/>
  <c r="J49" i="19"/>
  <c r="I49" i="19"/>
  <c r="H48" i="19"/>
  <c r="H47" i="19"/>
  <c r="H49" i="19" s="1"/>
  <c r="H46" i="19"/>
  <c r="H436" i="19" l="1"/>
  <c r="H438" i="19" s="1"/>
  <c r="H429" i="19"/>
  <c r="M409" i="19"/>
  <c r="L409" i="19"/>
  <c r="K409" i="19"/>
  <c r="J409" i="19"/>
  <c r="I409" i="19"/>
  <c r="H408" i="19"/>
  <c r="H407" i="19"/>
  <c r="H406" i="19"/>
  <c r="M405" i="19"/>
  <c r="L405" i="19"/>
  <c r="K405" i="19"/>
  <c r="J405" i="19"/>
  <c r="I405" i="19"/>
  <c r="H404" i="19"/>
  <c r="H403" i="19"/>
  <c r="H402" i="19"/>
  <c r="M401" i="19"/>
  <c r="L401" i="19"/>
  <c r="K401" i="19"/>
  <c r="J401" i="19"/>
  <c r="I401" i="19"/>
  <c r="H400" i="19"/>
  <c r="H399" i="19"/>
  <c r="H398" i="19"/>
  <c r="M397" i="19"/>
  <c r="L397" i="19"/>
  <c r="K397" i="19"/>
  <c r="J397" i="19"/>
  <c r="I397" i="19"/>
  <c r="H396" i="19"/>
  <c r="H395" i="19"/>
  <c r="H394" i="19"/>
  <c r="M393" i="19"/>
  <c r="L393" i="19"/>
  <c r="K393" i="19"/>
  <c r="J393" i="19"/>
  <c r="I393" i="19"/>
  <c r="H392" i="19"/>
  <c r="H391" i="19"/>
  <c r="H390" i="19"/>
  <c r="M389" i="19"/>
  <c r="L389" i="19"/>
  <c r="K389" i="19"/>
  <c r="J389" i="19"/>
  <c r="I389" i="19"/>
  <c r="H388" i="19"/>
  <c r="H387" i="19"/>
  <c r="H386" i="19"/>
  <c r="M385" i="19"/>
  <c r="L385" i="19"/>
  <c r="K385" i="19"/>
  <c r="J385" i="19"/>
  <c r="I385" i="19"/>
  <c r="H384" i="19"/>
  <c r="H383" i="19"/>
  <c r="H382" i="19"/>
  <c r="M381" i="19"/>
  <c r="L381" i="19"/>
  <c r="K381" i="19"/>
  <c r="J381" i="19"/>
  <c r="I381" i="19"/>
  <c r="H380" i="19"/>
  <c r="H379" i="19"/>
  <c r="M378" i="19"/>
  <c r="L378" i="19"/>
  <c r="K378" i="19"/>
  <c r="J378" i="19"/>
  <c r="I378" i="19"/>
  <c r="H377" i="19"/>
  <c r="H378" i="19" s="1"/>
  <c r="M376" i="19"/>
  <c r="L376" i="19"/>
  <c r="K376" i="19"/>
  <c r="J376" i="19"/>
  <c r="I376" i="19"/>
  <c r="H376" i="19"/>
  <c r="H373" i="19"/>
  <c r="M372" i="19"/>
  <c r="L372" i="19"/>
  <c r="K372" i="19"/>
  <c r="J372" i="19"/>
  <c r="I372" i="19"/>
  <c r="H369" i="19"/>
  <c r="H372" i="19" s="1"/>
  <c r="M368" i="19"/>
  <c r="L368" i="19"/>
  <c r="K368" i="19"/>
  <c r="J368" i="19"/>
  <c r="I368" i="19"/>
  <c r="H366" i="19"/>
  <c r="H365" i="19"/>
  <c r="M364" i="19"/>
  <c r="L364" i="19"/>
  <c r="K364" i="19"/>
  <c r="J364" i="19"/>
  <c r="I364" i="19"/>
  <c r="H361" i="19"/>
  <c r="H360" i="19"/>
  <c r="M359" i="19"/>
  <c r="L359" i="19"/>
  <c r="K359" i="19"/>
  <c r="J359" i="19"/>
  <c r="I359" i="19"/>
  <c r="H356" i="19"/>
  <c r="H355" i="19"/>
  <c r="M354" i="19"/>
  <c r="L354" i="19"/>
  <c r="K354" i="19"/>
  <c r="J354" i="19"/>
  <c r="I354" i="19"/>
  <c r="H351" i="19"/>
  <c r="H350" i="19"/>
  <c r="H354" i="19" s="1"/>
  <c r="M349" i="19"/>
  <c r="L349" i="19"/>
  <c r="K349" i="19"/>
  <c r="J349" i="19"/>
  <c r="I349" i="19"/>
  <c r="H346" i="19"/>
  <c r="H345" i="19"/>
  <c r="M344" i="19"/>
  <c r="L344" i="19"/>
  <c r="K344" i="19"/>
  <c r="J344" i="19"/>
  <c r="I344" i="19"/>
  <c r="H341" i="19"/>
  <c r="H340" i="19"/>
  <c r="M339" i="19"/>
  <c r="L339" i="19"/>
  <c r="K339" i="19"/>
  <c r="J339" i="19"/>
  <c r="I339" i="19"/>
  <c r="H336" i="19"/>
  <c r="H335" i="19"/>
  <c r="M334" i="19"/>
  <c r="L334" i="19"/>
  <c r="K334" i="19"/>
  <c r="J334" i="19"/>
  <c r="I334" i="19"/>
  <c r="H332" i="19"/>
  <c r="H331" i="19"/>
  <c r="H334" i="19" s="1"/>
  <c r="H330" i="19"/>
  <c r="M329" i="19"/>
  <c r="L329" i="19"/>
  <c r="K329" i="19"/>
  <c r="J329" i="19"/>
  <c r="I329" i="19"/>
  <c r="H327" i="19"/>
  <c r="H326" i="19"/>
  <c r="H280" i="19" s="1"/>
  <c r="H418" i="19" s="1"/>
  <c r="H325" i="19"/>
  <c r="M324" i="19"/>
  <c r="L324" i="19"/>
  <c r="K324" i="19"/>
  <c r="J324" i="19"/>
  <c r="I324" i="19"/>
  <c r="H323" i="19"/>
  <c r="H322" i="19"/>
  <c r="H321" i="19"/>
  <c r="M320" i="19"/>
  <c r="L320" i="19"/>
  <c r="K320" i="19"/>
  <c r="J320" i="19"/>
  <c r="I320" i="19"/>
  <c r="H319" i="19"/>
  <c r="H318" i="19"/>
  <c r="H317" i="19"/>
  <c r="M316" i="19"/>
  <c r="L316" i="19"/>
  <c r="K316" i="19"/>
  <c r="J316" i="19"/>
  <c r="I316" i="19"/>
  <c r="H314" i="19"/>
  <c r="H313" i="19"/>
  <c r="H312" i="19"/>
  <c r="M311" i="19"/>
  <c r="L311" i="19"/>
  <c r="K311" i="19"/>
  <c r="J311" i="19"/>
  <c r="I311" i="19"/>
  <c r="H309" i="19"/>
  <c r="H308" i="19"/>
  <c r="H307" i="19"/>
  <c r="M306" i="19"/>
  <c r="L306" i="19"/>
  <c r="K306" i="19"/>
  <c r="J306" i="19"/>
  <c r="I306" i="19"/>
  <c r="H304" i="19"/>
  <c r="H306" i="19" s="1"/>
  <c r="H303" i="19"/>
  <c r="H302" i="19"/>
  <c r="M301" i="19"/>
  <c r="L301" i="19"/>
  <c r="K301" i="19"/>
  <c r="J301" i="19"/>
  <c r="I301" i="19"/>
  <c r="H300" i="19"/>
  <c r="H299" i="19"/>
  <c r="H298" i="19"/>
  <c r="M297" i="19"/>
  <c r="L297" i="19"/>
  <c r="K297" i="19"/>
  <c r="J297" i="19"/>
  <c r="I297" i="19"/>
  <c r="H296" i="19"/>
  <c r="H295" i="19"/>
  <c r="H294" i="19"/>
  <c r="M293" i="19"/>
  <c r="L293" i="19"/>
  <c r="K293" i="19"/>
  <c r="J293" i="19"/>
  <c r="I293" i="19"/>
  <c r="H292" i="19"/>
  <c r="H291" i="19"/>
  <c r="H290" i="19"/>
  <c r="M289" i="19"/>
  <c r="L289" i="19"/>
  <c r="K289" i="19"/>
  <c r="J289" i="19"/>
  <c r="I289" i="19"/>
  <c r="H288" i="19"/>
  <c r="H287" i="19"/>
  <c r="H286" i="19"/>
  <c r="M285" i="19"/>
  <c r="L285" i="19"/>
  <c r="K285" i="19"/>
  <c r="J285" i="19"/>
  <c r="I285" i="19"/>
  <c r="H284" i="19"/>
  <c r="H283" i="19"/>
  <c r="H282" i="19"/>
  <c r="M280" i="19"/>
  <c r="L280" i="19"/>
  <c r="K280" i="19"/>
  <c r="K418" i="19" s="1"/>
  <c r="J280" i="19"/>
  <c r="J418" i="19" s="1"/>
  <c r="I280" i="19"/>
  <c r="I418" i="19" s="1"/>
  <c r="M279" i="19"/>
  <c r="L279" i="19"/>
  <c r="K279" i="19"/>
  <c r="K417" i="19" s="1"/>
  <c r="J279" i="19"/>
  <c r="J417" i="19" s="1"/>
  <c r="I279" i="19"/>
  <c r="I417" i="19" s="1"/>
  <c r="M278" i="19"/>
  <c r="L278" i="19"/>
  <c r="K278" i="19"/>
  <c r="J278" i="19"/>
  <c r="I278" i="19"/>
  <c r="M277" i="19"/>
  <c r="L277" i="19"/>
  <c r="K277" i="19"/>
  <c r="J277" i="19"/>
  <c r="I277" i="19"/>
  <c r="M276" i="19"/>
  <c r="L276" i="19"/>
  <c r="L281" i="19" s="1"/>
  <c r="K276" i="19"/>
  <c r="J276" i="19"/>
  <c r="I276" i="19"/>
  <c r="H276" i="19"/>
  <c r="M273" i="19"/>
  <c r="L273" i="19"/>
  <c r="K273" i="19"/>
  <c r="J273" i="19"/>
  <c r="I273" i="19"/>
  <c r="H248" i="19"/>
  <c r="H247" i="19"/>
  <c r="M246" i="19"/>
  <c r="L246" i="19"/>
  <c r="K246" i="19"/>
  <c r="J246" i="19"/>
  <c r="I246" i="19"/>
  <c r="H245" i="19"/>
  <c r="H244" i="19"/>
  <c r="H243" i="19"/>
  <c r="H246" i="19" s="1"/>
  <c r="M242" i="19"/>
  <c r="L242" i="19"/>
  <c r="K242" i="19"/>
  <c r="J242" i="19"/>
  <c r="I242" i="19"/>
  <c r="H241" i="19"/>
  <c r="H240" i="19"/>
  <c r="H239" i="19"/>
  <c r="H242" i="19" s="1"/>
  <c r="M238" i="19"/>
  <c r="L238" i="19"/>
  <c r="K238" i="19"/>
  <c r="J238" i="19"/>
  <c r="I238" i="19"/>
  <c r="H237" i="19"/>
  <c r="H236" i="19"/>
  <c r="H235" i="19"/>
  <c r="M234" i="19"/>
  <c r="L234" i="19"/>
  <c r="K234" i="19"/>
  <c r="J234" i="19"/>
  <c r="I234" i="19"/>
  <c r="H233" i="19"/>
  <c r="H232" i="19"/>
  <c r="H231" i="19"/>
  <c r="H234" i="19" s="1"/>
  <c r="M230" i="19"/>
  <c r="L230" i="19"/>
  <c r="K230" i="19"/>
  <c r="J230" i="19"/>
  <c r="I230" i="19"/>
  <c r="H229" i="19"/>
  <c r="H228" i="19"/>
  <c r="H227" i="19"/>
  <c r="H230" i="19" s="1"/>
  <c r="M226" i="19"/>
  <c r="L226" i="19"/>
  <c r="K226" i="19"/>
  <c r="J226" i="19"/>
  <c r="I226" i="19"/>
  <c r="H225" i="19"/>
  <c r="H224" i="19"/>
  <c r="H223" i="19"/>
  <c r="M222" i="19"/>
  <c r="L222" i="19"/>
  <c r="K222" i="19"/>
  <c r="J222" i="19"/>
  <c r="I222" i="19"/>
  <c r="H221" i="19"/>
  <c r="H220" i="19"/>
  <c r="H219" i="19"/>
  <c r="M218" i="19"/>
  <c r="L218" i="19"/>
  <c r="K218" i="19"/>
  <c r="J218" i="19"/>
  <c r="I218" i="19"/>
  <c r="H216" i="19"/>
  <c r="H215" i="19"/>
  <c r="H214" i="19"/>
  <c r="M213" i="19"/>
  <c r="L213" i="19"/>
  <c r="K213" i="19"/>
  <c r="J213" i="19"/>
  <c r="I213" i="19"/>
  <c r="H212" i="19"/>
  <c r="H211" i="19"/>
  <c r="H210" i="19"/>
  <c r="H213" i="19" s="1"/>
  <c r="M209" i="19"/>
  <c r="L209" i="19"/>
  <c r="K209" i="19"/>
  <c r="J209" i="19"/>
  <c r="I209" i="19"/>
  <c r="H208" i="19"/>
  <c r="H207" i="19"/>
  <c r="H206" i="19"/>
  <c r="M205" i="19"/>
  <c r="L205" i="19"/>
  <c r="K205" i="19"/>
  <c r="J205" i="19"/>
  <c r="I205" i="19"/>
  <c r="H204" i="19"/>
  <c r="H203" i="19"/>
  <c r="H202" i="19"/>
  <c r="M201" i="19"/>
  <c r="L201" i="19"/>
  <c r="K201" i="19"/>
  <c r="J201" i="19"/>
  <c r="I201" i="19"/>
  <c r="H200" i="19"/>
  <c r="H199" i="19"/>
  <c r="H198" i="19"/>
  <c r="M197" i="19"/>
  <c r="L197" i="19"/>
  <c r="K197" i="19"/>
  <c r="J197" i="19"/>
  <c r="I197" i="19"/>
  <c r="H196" i="19"/>
  <c r="H195" i="19"/>
  <c r="H194" i="19"/>
  <c r="H197" i="19" s="1"/>
  <c r="M193" i="19"/>
  <c r="L193" i="19"/>
  <c r="K193" i="19"/>
  <c r="J193" i="19"/>
  <c r="I193" i="19"/>
  <c r="H191" i="19"/>
  <c r="H190" i="19"/>
  <c r="H189" i="19"/>
  <c r="M188" i="19"/>
  <c r="L188" i="19"/>
  <c r="K188" i="19"/>
  <c r="J188" i="19"/>
  <c r="I188" i="19"/>
  <c r="H187" i="19"/>
  <c r="H186" i="19"/>
  <c r="H185" i="19"/>
  <c r="M184" i="19"/>
  <c r="L184" i="19"/>
  <c r="K184" i="19"/>
  <c r="J184" i="19"/>
  <c r="I184" i="19"/>
  <c r="H183" i="19"/>
  <c r="H182" i="19"/>
  <c r="H181" i="19"/>
  <c r="M180" i="19"/>
  <c r="L180" i="19"/>
  <c r="K180" i="19"/>
  <c r="J180" i="19"/>
  <c r="I180" i="19"/>
  <c r="H178" i="19"/>
  <c r="H177" i="19"/>
  <c r="H176" i="19"/>
  <c r="H180" i="19" s="1"/>
  <c r="M173" i="19"/>
  <c r="L173" i="19"/>
  <c r="K173" i="19"/>
  <c r="J173" i="19"/>
  <c r="I173" i="19"/>
  <c r="M172" i="19"/>
  <c r="L172" i="19"/>
  <c r="K172" i="19"/>
  <c r="J172" i="19"/>
  <c r="I172" i="19"/>
  <c r="M171" i="19"/>
  <c r="L171" i="19"/>
  <c r="L175" i="19" s="1"/>
  <c r="K171" i="19"/>
  <c r="J171" i="19"/>
  <c r="I171" i="19"/>
  <c r="M166" i="19"/>
  <c r="L166" i="19"/>
  <c r="K166" i="19"/>
  <c r="J166" i="19"/>
  <c r="I166" i="19"/>
  <c r="H165" i="19"/>
  <c r="H164" i="19"/>
  <c r="H163" i="19"/>
  <c r="M162" i="19"/>
  <c r="L162" i="19"/>
  <c r="K162" i="19"/>
  <c r="J162" i="19"/>
  <c r="I162" i="19"/>
  <c r="H161" i="19"/>
  <c r="H160" i="19"/>
  <c r="H159" i="19"/>
  <c r="M158" i="19"/>
  <c r="L158" i="19"/>
  <c r="K158" i="19"/>
  <c r="J158" i="19"/>
  <c r="I158" i="19"/>
  <c r="H157" i="19"/>
  <c r="H156" i="19"/>
  <c r="H155" i="19"/>
  <c r="M154" i="19"/>
  <c r="L154" i="19"/>
  <c r="K154" i="19"/>
  <c r="J154" i="19"/>
  <c r="I154" i="19"/>
  <c r="H153" i="19"/>
  <c r="H152" i="19"/>
  <c r="H151" i="19"/>
  <c r="H154" i="19" s="1"/>
  <c r="M150" i="19"/>
  <c r="L150" i="19"/>
  <c r="K150" i="19"/>
  <c r="J150" i="19"/>
  <c r="I150" i="19"/>
  <c r="H149" i="19"/>
  <c r="H148" i="19"/>
  <c r="H147" i="19"/>
  <c r="H150" i="19" s="1"/>
  <c r="M146" i="19"/>
  <c r="L146" i="19"/>
  <c r="K146" i="19"/>
  <c r="J146" i="19"/>
  <c r="I146" i="19"/>
  <c r="H145" i="19"/>
  <c r="H144" i="19"/>
  <c r="H143" i="19"/>
  <c r="M142" i="19"/>
  <c r="L142" i="19"/>
  <c r="K142" i="19"/>
  <c r="J142" i="19"/>
  <c r="I142" i="19"/>
  <c r="H141" i="19"/>
  <c r="H140" i="19"/>
  <c r="H139" i="19"/>
  <c r="H142" i="19" s="1"/>
  <c r="M138" i="19"/>
  <c r="L138" i="19"/>
  <c r="K138" i="19"/>
  <c r="J138" i="19"/>
  <c r="I138" i="19"/>
  <c r="H137" i="19"/>
  <c r="H136" i="19"/>
  <c r="H135" i="19"/>
  <c r="L134" i="19"/>
  <c r="K134" i="19"/>
  <c r="J134" i="19"/>
  <c r="I134" i="19"/>
  <c r="H133" i="19"/>
  <c r="H132" i="19"/>
  <c r="H131" i="19"/>
  <c r="M130" i="19"/>
  <c r="L130" i="19"/>
  <c r="K130" i="19"/>
  <c r="J130" i="19"/>
  <c r="I130" i="19"/>
  <c r="H129" i="19"/>
  <c r="H128" i="19"/>
  <c r="H127" i="19"/>
  <c r="M126" i="19"/>
  <c r="L126" i="19"/>
  <c r="K126" i="19"/>
  <c r="J126" i="19"/>
  <c r="I126" i="19"/>
  <c r="H125" i="19"/>
  <c r="H124" i="19"/>
  <c r="H123" i="19"/>
  <c r="L122" i="19"/>
  <c r="J122" i="19"/>
  <c r="I122" i="19"/>
  <c r="H120" i="19"/>
  <c r="H119" i="19"/>
  <c r="H118" i="19"/>
  <c r="L117" i="19"/>
  <c r="K117" i="19"/>
  <c r="J117" i="19"/>
  <c r="I117" i="19"/>
  <c r="H116" i="19"/>
  <c r="H115" i="19"/>
  <c r="H114" i="19"/>
  <c r="H117" i="19" s="1"/>
  <c r="M113" i="19"/>
  <c r="L113" i="19"/>
  <c r="K113" i="19"/>
  <c r="J113" i="19"/>
  <c r="I113" i="19"/>
  <c r="H111" i="19"/>
  <c r="H110" i="19"/>
  <c r="H109" i="19"/>
  <c r="M108" i="19"/>
  <c r="L108" i="19"/>
  <c r="K108" i="19"/>
  <c r="J108" i="19"/>
  <c r="I108" i="19"/>
  <c r="H107" i="19"/>
  <c r="H106" i="19"/>
  <c r="H105" i="19"/>
  <c r="M104" i="19"/>
  <c r="L104" i="19"/>
  <c r="K104" i="19"/>
  <c r="J104" i="19"/>
  <c r="I104" i="19"/>
  <c r="H103" i="19"/>
  <c r="H102" i="19"/>
  <c r="H101" i="19"/>
  <c r="M100" i="19"/>
  <c r="L100" i="19"/>
  <c r="K100" i="19"/>
  <c r="J100" i="19"/>
  <c r="I100" i="19"/>
  <c r="H98" i="19"/>
  <c r="H97" i="19"/>
  <c r="M96" i="19"/>
  <c r="L96" i="19"/>
  <c r="K96" i="19"/>
  <c r="J96" i="19"/>
  <c r="I96" i="19"/>
  <c r="H94" i="19"/>
  <c r="H96" i="19" s="1"/>
  <c r="H93" i="19"/>
  <c r="M92" i="19"/>
  <c r="L92" i="19"/>
  <c r="K92" i="19"/>
  <c r="J92" i="19"/>
  <c r="I92" i="19"/>
  <c r="H91" i="19"/>
  <c r="H90" i="19"/>
  <c r="H89" i="19"/>
  <c r="M88" i="19"/>
  <c r="L88" i="19"/>
  <c r="K88" i="19"/>
  <c r="J88" i="19"/>
  <c r="I88" i="19"/>
  <c r="H86" i="19"/>
  <c r="H85" i="19"/>
  <c r="M84" i="19"/>
  <c r="L84" i="19"/>
  <c r="K84" i="19"/>
  <c r="J84" i="19"/>
  <c r="I84" i="19"/>
  <c r="H82" i="19"/>
  <c r="H81" i="19"/>
  <c r="H80" i="19"/>
  <c r="M79" i="19"/>
  <c r="L79" i="19"/>
  <c r="K79" i="19"/>
  <c r="J79" i="19"/>
  <c r="I79" i="19"/>
  <c r="H78" i="19"/>
  <c r="H77" i="19"/>
  <c r="H79" i="19" s="1"/>
  <c r="H76" i="19"/>
  <c r="M75" i="19"/>
  <c r="L75" i="19"/>
  <c r="K75" i="19"/>
  <c r="J75" i="19"/>
  <c r="I75" i="19"/>
  <c r="H74" i="19"/>
  <c r="H73" i="19"/>
  <c r="H72" i="19"/>
  <c r="M71" i="19"/>
  <c r="L71" i="19"/>
  <c r="K71" i="19"/>
  <c r="J71" i="19"/>
  <c r="I71" i="19"/>
  <c r="H70" i="19"/>
  <c r="H69" i="19"/>
  <c r="H68" i="19"/>
  <c r="M67" i="19"/>
  <c r="L67" i="19"/>
  <c r="K67" i="19"/>
  <c r="J67" i="19"/>
  <c r="I67" i="19"/>
  <c r="H66" i="19"/>
  <c r="H65" i="19"/>
  <c r="H64" i="19"/>
  <c r="M63" i="19"/>
  <c r="L63" i="19"/>
  <c r="K63" i="19"/>
  <c r="J63" i="19"/>
  <c r="I63" i="19"/>
  <c r="H62" i="19"/>
  <c r="H61" i="19"/>
  <c r="H60" i="19"/>
  <c r="M59" i="19"/>
  <c r="L59" i="19"/>
  <c r="K59" i="19"/>
  <c r="J59" i="19"/>
  <c r="I59" i="19"/>
  <c r="H58" i="19"/>
  <c r="H57" i="19"/>
  <c r="H56" i="19"/>
  <c r="M54" i="19"/>
  <c r="L54" i="19"/>
  <c r="K54" i="19"/>
  <c r="J54" i="19"/>
  <c r="I54" i="19"/>
  <c r="M53" i="19"/>
  <c r="L53" i="19"/>
  <c r="K53" i="19"/>
  <c r="J53" i="19"/>
  <c r="I53" i="19"/>
  <c r="M52" i="19"/>
  <c r="M55" i="19" s="1"/>
  <c r="L52" i="19"/>
  <c r="K52" i="19"/>
  <c r="J52" i="19"/>
  <c r="I52" i="19"/>
  <c r="I55" i="19" s="1"/>
  <c r="M45" i="19"/>
  <c r="L45" i="19"/>
  <c r="K45" i="19"/>
  <c r="J45" i="19"/>
  <c r="I45" i="19"/>
  <c r="H44" i="19"/>
  <c r="H43" i="19"/>
  <c r="H42" i="19"/>
  <c r="H45" i="19" s="1"/>
  <c r="M41" i="19"/>
  <c r="L41" i="19"/>
  <c r="K41" i="19"/>
  <c r="J41" i="19"/>
  <c r="I41" i="19"/>
  <c r="H40" i="19"/>
  <c r="H39" i="19"/>
  <c r="H38" i="19"/>
  <c r="H41" i="19" s="1"/>
  <c r="M37" i="19"/>
  <c r="L37" i="19"/>
  <c r="K37" i="19"/>
  <c r="J37" i="19"/>
  <c r="I37" i="19"/>
  <c r="H35" i="19"/>
  <c r="H34" i="19"/>
  <c r="H33" i="19"/>
  <c r="M32" i="19"/>
  <c r="L32" i="19"/>
  <c r="K32" i="19"/>
  <c r="J32" i="19"/>
  <c r="I32" i="19"/>
  <c r="H31" i="19"/>
  <c r="H30" i="19"/>
  <c r="H29" i="19"/>
  <c r="M28" i="19"/>
  <c r="L28" i="19"/>
  <c r="K28" i="19"/>
  <c r="J28" i="19"/>
  <c r="I28" i="19"/>
  <c r="H27" i="19"/>
  <c r="H26" i="19"/>
  <c r="H25" i="19"/>
  <c r="M24" i="19"/>
  <c r="L24" i="19"/>
  <c r="K24" i="19"/>
  <c r="J24" i="19"/>
  <c r="I24" i="19"/>
  <c r="H23" i="19"/>
  <c r="H22" i="19"/>
  <c r="H21" i="19"/>
  <c r="M20" i="19"/>
  <c r="L20" i="19"/>
  <c r="K20" i="19"/>
  <c r="J20" i="19"/>
  <c r="I20" i="19"/>
  <c r="H19" i="19"/>
  <c r="H18" i="19"/>
  <c r="H17" i="19"/>
  <c r="H20" i="19" s="1"/>
  <c r="M16" i="19"/>
  <c r="L16" i="19"/>
  <c r="L50" i="19" s="1"/>
  <c r="K16" i="19"/>
  <c r="J16" i="19"/>
  <c r="I16" i="19"/>
  <c r="H15" i="19"/>
  <c r="H14" i="19"/>
  <c r="H13" i="19"/>
  <c r="H9" i="19" s="1"/>
  <c r="M11" i="19"/>
  <c r="L11" i="19"/>
  <c r="K11" i="19"/>
  <c r="J11" i="19"/>
  <c r="I11" i="19"/>
  <c r="H11" i="19"/>
  <c r="M10" i="19"/>
  <c r="L10" i="19"/>
  <c r="K10" i="19"/>
  <c r="J10" i="19"/>
  <c r="I10" i="19"/>
  <c r="I416" i="19" s="1"/>
  <c r="M9" i="19"/>
  <c r="L9" i="19"/>
  <c r="K9" i="19"/>
  <c r="J9" i="19"/>
  <c r="I9" i="19"/>
  <c r="H53" i="19" l="1"/>
  <c r="H54" i="19"/>
  <c r="H414" i="19" s="1"/>
  <c r="H108" i="19"/>
  <c r="H188" i="19"/>
  <c r="H278" i="19"/>
  <c r="K414" i="19"/>
  <c r="H37" i="19"/>
  <c r="K415" i="19"/>
  <c r="H92" i="19"/>
  <c r="H100" i="19"/>
  <c r="H138" i="19"/>
  <c r="H162" i="19"/>
  <c r="I175" i="19"/>
  <c r="M175" i="19"/>
  <c r="H222" i="19"/>
  <c r="H273" i="19"/>
  <c r="H285" i="19"/>
  <c r="H289" i="19"/>
  <c r="H344" i="19"/>
  <c r="H364" i="19"/>
  <c r="H385" i="19"/>
  <c r="H401" i="19"/>
  <c r="H405" i="19"/>
  <c r="H59" i="19"/>
  <c r="J167" i="19"/>
  <c r="H67" i="19"/>
  <c r="H71" i="19"/>
  <c r="H126" i="19"/>
  <c r="H134" i="19"/>
  <c r="I274" i="19"/>
  <c r="M274" i="19"/>
  <c r="H297" i="19"/>
  <c r="H324" i="19"/>
  <c r="H393" i="19"/>
  <c r="K416" i="19"/>
  <c r="I414" i="19"/>
  <c r="I50" i="19"/>
  <c r="M50" i="19"/>
  <c r="L55" i="19"/>
  <c r="K167" i="19"/>
  <c r="H63" i="19"/>
  <c r="H75" i="19"/>
  <c r="H84" i="19"/>
  <c r="H88" i="19"/>
  <c r="H113" i="19"/>
  <c r="H146" i="19"/>
  <c r="H158" i="19"/>
  <c r="H166" i="19"/>
  <c r="H172" i="19"/>
  <c r="H184" i="19"/>
  <c r="J274" i="19"/>
  <c r="H193" i="19"/>
  <c r="H238" i="19"/>
  <c r="H274" i="19" s="1"/>
  <c r="I281" i="19"/>
  <c r="M281" i="19"/>
  <c r="K410" i="19"/>
  <c r="J410" i="19"/>
  <c r="J411" i="19" s="1"/>
  <c r="H293" i="19"/>
  <c r="H301" i="19"/>
  <c r="H349" i="19"/>
  <c r="H368" i="19"/>
  <c r="H409" i="19"/>
  <c r="I415" i="19"/>
  <c r="H16" i="19"/>
  <c r="J50" i="19"/>
  <c r="J168" i="19" s="1"/>
  <c r="K55" i="19"/>
  <c r="L167" i="19"/>
  <c r="L168" i="19" s="1"/>
  <c r="J175" i="19"/>
  <c r="K274" i="19"/>
  <c r="K411" i="19" s="1"/>
  <c r="H201" i="19"/>
  <c r="H209" i="19"/>
  <c r="H311" i="19"/>
  <c r="H320" i="19"/>
  <c r="H10" i="19"/>
  <c r="H12" i="19" s="1"/>
  <c r="K50" i="19"/>
  <c r="H24" i="19"/>
  <c r="H28" i="19"/>
  <c r="H32" i="19"/>
  <c r="I167" i="19"/>
  <c r="M167" i="19"/>
  <c r="M168" i="19" s="1"/>
  <c r="H104" i="19"/>
  <c r="H130" i="19"/>
  <c r="K175" i="19"/>
  <c r="L274" i="19"/>
  <c r="H173" i="19"/>
  <c r="H205" i="19"/>
  <c r="H218" i="19"/>
  <c r="H226" i="19"/>
  <c r="K281" i="19"/>
  <c r="J281" i="19"/>
  <c r="I410" i="19"/>
  <c r="M410" i="19"/>
  <c r="M411" i="19" s="1"/>
  <c r="L410" i="19"/>
  <c r="H316" i="19"/>
  <c r="H329" i="19"/>
  <c r="H339" i="19"/>
  <c r="H359" i="19"/>
  <c r="H381" i="19"/>
  <c r="H389" i="19"/>
  <c r="H397" i="19"/>
  <c r="J12" i="19"/>
  <c r="J414" i="19"/>
  <c r="L12" i="19"/>
  <c r="I419" i="19"/>
  <c r="J415" i="19"/>
  <c r="M12" i="19"/>
  <c r="J416" i="19"/>
  <c r="K12" i="19"/>
  <c r="H171" i="19"/>
  <c r="H52" i="19"/>
  <c r="H55" i="19" s="1"/>
  <c r="J55" i="19"/>
  <c r="H277" i="19"/>
  <c r="H279" i="19"/>
  <c r="H417" i="19" s="1"/>
  <c r="H415" i="19"/>
  <c r="I12" i="19"/>
  <c r="H167" i="19" l="1"/>
  <c r="H168" i="19" s="1"/>
  <c r="I411" i="19"/>
  <c r="I168" i="19"/>
  <c r="I412" i="19" s="1"/>
  <c r="K419" i="19"/>
  <c r="H410" i="19"/>
  <c r="H411" i="19" s="1"/>
  <c r="J412" i="19"/>
  <c r="H50" i="19"/>
  <c r="K168" i="19"/>
  <c r="K412" i="19" s="1"/>
  <c r="H175" i="19"/>
  <c r="H416" i="19"/>
  <c r="H419" i="19" s="1"/>
  <c r="L411" i="19"/>
  <c r="L412" i="19" s="1"/>
  <c r="J419" i="19"/>
  <c r="H281" i="19"/>
  <c r="M412" i="19"/>
  <c r="H412" i="19" l="1"/>
  <c r="M97" i="32"/>
  <c r="L97" i="32"/>
  <c r="K97" i="32"/>
  <c r="J97" i="32"/>
  <c r="I97" i="32"/>
  <c r="H96" i="32"/>
  <c r="H97" i="32" s="1"/>
  <c r="M24" i="32"/>
  <c r="L24" i="32"/>
  <c r="K24" i="32"/>
  <c r="J24" i="32"/>
  <c r="I24" i="32"/>
  <c r="H20" i="32"/>
  <c r="H24" i="32" s="1"/>
  <c r="M19" i="32"/>
  <c r="L19" i="32"/>
  <c r="K19" i="32"/>
  <c r="J19" i="32"/>
  <c r="I19" i="32"/>
  <c r="H10" i="32"/>
  <c r="H9" i="32"/>
  <c r="H29" i="32"/>
  <c r="H30" i="32" s="1"/>
  <c r="I30" i="32"/>
  <c r="J30" i="32"/>
  <c r="K30" i="32"/>
  <c r="L30" i="32"/>
  <c r="M30" i="32"/>
  <c r="H31" i="32"/>
  <c r="H32" i="32"/>
  <c r="I52" i="32"/>
  <c r="J52" i="32"/>
  <c r="K52" i="32"/>
  <c r="L52" i="32"/>
  <c r="M52" i="32"/>
  <c r="H55" i="32"/>
  <c r="H56" i="32"/>
  <c r="P92" i="32"/>
  <c r="I93" i="32"/>
  <c r="J93" i="32"/>
  <c r="K93" i="32"/>
  <c r="L93" i="32"/>
  <c r="M93" i="32"/>
  <c r="I95" i="32"/>
  <c r="J95" i="32"/>
  <c r="K95" i="32"/>
  <c r="H98" i="32"/>
  <c r="H99" i="32" s="1"/>
  <c r="I99" i="32"/>
  <c r="J99" i="32"/>
  <c r="K99" i="32"/>
  <c r="L99" i="32"/>
  <c r="M99" i="32"/>
  <c r="H101" i="32"/>
  <c r="I101" i="32"/>
  <c r="J101" i="32"/>
  <c r="K101" i="32"/>
  <c r="L101" i="32"/>
  <c r="M101" i="32"/>
  <c r="L53" i="32" l="1"/>
  <c r="J53" i="32"/>
  <c r="L25" i="32"/>
  <c r="H95" i="32"/>
  <c r="H102" i="32" s="1"/>
  <c r="J102" i="32"/>
  <c r="H93" i="32"/>
  <c r="M102" i="32"/>
  <c r="I102" i="32"/>
  <c r="J25" i="32"/>
  <c r="K102" i="32"/>
  <c r="K53" i="32"/>
  <c r="H19" i="32"/>
  <c r="H25" i="32" s="1"/>
  <c r="K25" i="32"/>
  <c r="L102" i="32"/>
  <c r="H52" i="32"/>
  <c r="H53" i="32" s="1"/>
  <c r="M53" i="32"/>
  <c r="I53" i="32"/>
  <c r="I25" i="32"/>
  <c r="M25" i="32"/>
  <c r="I146" i="32"/>
  <c r="I139" i="32"/>
  <c r="M123" i="32"/>
  <c r="L123" i="32"/>
  <c r="K123" i="32"/>
  <c r="J123" i="32"/>
  <c r="I123" i="32"/>
  <c r="H123" i="32"/>
  <c r="M121" i="32"/>
  <c r="L121" i="32"/>
  <c r="K121" i="32"/>
  <c r="J121" i="32"/>
  <c r="I121" i="32"/>
  <c r="H111" i="32"/>
  <c r="H121" i="32" s="1"/>
  <c r="M110" i="32"/>
  <c r="L110" i="32"/>
  <c r="K110" i="32"/>
  <c r="J110" i="32"/>
  <c r="I110" i="32"/>
  <c r="H109" i="32"/>
  <c r="H110" i="32" s="1"/>
  <c r="M108" i="32"/>
  <c r="L108" i="32"/>
  <c r="K108" i="32"/>
  <c r="J108" i="32"/>
  <c r="I108" i="32"/>
  <c r="H106" i="32"/>
  <c r="H108" i="32" s="1"/>
  <c r="M105" i="32"/>
  <c r="L105" i="32"/>
  <c r="K105" i="32"/>
  <c r="J105" i="32"/>
  <c r="I105" i="32"/>
  <c r="H105" i="32"/>
  <c r="I148" i="32" l="1"/>
  <c r="J124" i="32"/>
  <c r="K124" i="32"/>
  <c r="K125" i="32" s="1"/>
  <c r="K126" i="32" s="1"/>
  <c r="L124" i="32"/>
  <c r="I124" i="32"/>
  <c r="I125" i="32" s="1"/>
  <c r="I126" i="32" s="1"/>
  <c r="M124" i="32"/>
  <c r="H124" i="32"/>
  <c r="L125" i="32" l="1"/>
  <c r="L126" i="32" s="1"/>
  <c r="J125" i="32"/>
  <c r="J126" i="32" s="1"/>
  <c r="M125" i="32"/>
  <c r="M126" i="32" s="1"/>
  <c r="H125" i="32"/>
  <c r="H126" i="32" s="1"/>
  <c r="I48" i="29" l="1"/>
  <c r="J48" i="29"/>
  <c r="K48" i="29"/>
  <c r="L48" i="29"/>
  <c r="M48" i="29"/>
  <c r="H45" i="29"/>
  <c r="H24" i="29"/>
  <c r="M79" i="29" l="1"/>
  <c r="L79" i="29"/>
  <c r="K79" i="29"/>
  <c r="J79" i="29"/>
  <c r="I79" i="29"/>
  <c r="H78" i="29"/>
  <c r="H79" i="29" s="1"/>
  <c r="H106" i="29" s="1"/>
  <c r="M75" i="29"/>
  <c r="L75" i="29"/>
  <c r="K75" i="29"/>
  <c r="J75" i="29"/>
  <c r="I75" i="29"/>
  <c r="H74" i="29"/>
  <c r="H75" i="29" s="1"/>
  <c r="M73" i="29"/>
  <c r="L73" i="29"/>
  <c r="K73" i="29"/>
  <c r="J73" i="29"/>
  <c r="I73" i="29"/>
  <c r="H72" i="29"/>
  <c r="H73" i="29" s="1"/>
  <c r="M67" i="29"/>
  <c r="L67" i="29"/>
  <c r="K67" i="29"/>
  <c r="J67" i="29"/>
  <c r="I67" i="29"/>
  <c r="H66" i="29"/>
  <c r="H65" i="29"/>
  <c r="H64" i="29"/>
  <c r="M63" i="29"/>
  <c r="L63" i="29"/>
  <c r="K63" i="29"/>
  <c r="J63" i="29"/>
  <c r="I63" i="29"/>
  <c r="H62" i="29"/>
  <c r="H61" i="29"/>
  <c r="H60" i="29"/>
  <c r="H59" i="29"/>
  <c r="M56" i="29"/>
  <c r="L56" i="29"/>
  <c r="L57" i="29" s="1"/>
  <c r="K56" i="29"/>
  <c r="J56" i="29"/>
  <c r="I56" i="29"/>
  <c r="H55" i="29"/>
  <c r="H54" i="29"/>
  <c r="M53" i="29"/>
  <c r="L53" i="29"/>
  <c r="K53" i="29"/>
  <c r="J53" i="29"/>
  <c r="I53" i="29"/>
  <c r="G53" i="29"/>
  <c r="H52" i="29"/>
  <c r="H51" i="29"/>
  <c r="H50" i="29"/>
  <c r="H49" i="29"/>
  <c r="H47" i="29"/>
  <c r="H46" i="29"/>
  <c r="H44" i="29"/>
  <c r="M41" i="29"/>
  <c r="L41" i="29"/>
  <c r="K41" i="29"/>
  <c r="J41" i="29"/>
  <c r="I41" i="29"/>
  <c r="H40" i="29"/>
  <c r="H39" i="29"/>
  <c r="H38" i="29"/>
  <c r="M37" i="29"/>
  <c r="L37" i="29"/>
  <c r="K37" i="29"/>
  <c r="J37" i="29"/>
  <c r="I37" i="29"/>
  <c r="H36" i="29"/>
  <c r="H35" i="29"/>
  <c r="H34" i="29"/>
  <c r="M33" i="29"/>
  <c r="L33" i="29"/>
  <c r="K33" i="29"/>
  <c r="J33" i="29"/>
  <c r="I33" i="29"/>
  <c r="H32" i="29"/>
  <c r="H33" i="29" s="1"/>
  <c r="M31" i="29"/>
  <c r="L31" i="29"/>
  <c r="K31" i="29"/>
  <c r="J31" i="29"/>
  <c r="I31" i="29"/>
  <c r="H30" i="29"/>
  <c r="H29" i="29"/>
  <c r="H28" i="29"/>
  <c r="H27" i="29"/>
  <c r="H23" i="29"/>
  <c r="H22" i="29"/>
  <c r="M19" i="29"/>
  <c r="L19" i="29"/>
  <c r="K19" i="29"/>
  <c r="J19" i="29"/>
  <c r="I19" i="29"/>
  <c r="H18" i="29"/>
  <c r="H19" i="29" s="1"/>
  <c r="M17" i="29"/>
  <c r="L17" i="29"/>
  <c r="K17" i="29"/>
  <c r="J17" i="29"/>
  <c r="I17" i="29"/>
  <c r="H16" i="29"/>
  <c r="H15" i="29"/>
  <c r="H17" i="29" s="1"/>
  <c r="M14" i="29"/>
  <c r="L14" i="29"/>
  <c r="K14" i="29"/>
  <c r="J14" i="29"/>
  <c r="I14" i="29"/>
  <c r="H13" i="29"/>
  <c r="H12" i="29"/>
  <c r="H11" i="29"/>
  <c r="H76" i="29" l="1"/>
  <c r="L76" i="29"/>
  <c r="H48" i="29"/>
  <c r="K68" i="29"/>
  <c r="I76" i="29"/>
  <c r="I20" i="29"/>
  <c r="M20" i="29"/>
  <c r="H14" i="29"/>
  <c r="H20" i="29" s="1"/>
  <c r="J20" i="29"/>
  <c r="J57" i="29"/>
  <c r="L68" i="29"/>
  <c r="M76" i="29"/>
  <c r="K20" i="29"/>
  <c r="K42" i="29"/>
  <c r="H41" i="29"/>
  <c r="H56" i="29"/>
  <c r="L42" i="29"/>
  <c r="K57" i="29"/>
  <c r="H63" i="29"/>
  <c r="I68" i="29"/>
  <c r="M68" i="29"/>
  <c r="I42" i="29"/>
  <c r="M42" i="29"/>
  <c r="J42" i="29"/>
  <c r="H37" i="29"/>
  <c r="I57" i="29"/>
  <c r="M57" i="29"/>
  <c r="H67" i="29"/>
  <c r="J68" i="29"/>
  <c r="J76" i="29"/>
  <c r="L20" i="29"/>
  <c r="H53" i="29"/>
  <c r="K76" i="29"/>
  <c r="M69" i="29" l="1"/>
  <c r="H57" i="29"/>
  <c r="H42" i="29"/>
  <c r="K69" i="29"/>
  <c r="H68" i="29"/>
  <c r="J69" i="29"/>
  <c r="I69" i="29"/>
  <c r="L69" i="29"/>
  <c r="L108" i="29" s="1"/>
  <c r="H69" i="29" l="1"/>
  <c r="H121" i="29" l="1"/>
  <c r="M106" i="29"/>
  <c r="J106" i="29"/>
  <c r="J107" i="29" s="1"/>
  <c r="I106" i="29"/>
  <c r="L106" i="29"/>
  <c r="L107" i="29" s="1"/>
  <c r="K106" i="29"/>
  <c r="K107" i="29" s="1"/>
  <c r="H107" i="29" l="1"/>
  <c r="K108" i="29"/>
  <c r="M107" i="29"/>
  <c r="M108" i="29" s="1"/>
  <c r="I107" i="29"/>
  <c r="I108" i="29" l="1"/>
  <c r="J108" i="29"/>
  <c r="H108" i="29"/>
  <c r="N111" i="29" s="1"/>
</calcChain>
</file>

<file path=xl/sharedStrings.xml><?xml version="1.0" encoding="utf-8"?>
<sst xmlns="http://schemas.openxmlformats.org/spreadsheetml/2006/main" count="2148" uniqueCount="644">
  <si>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</si>
  <si>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</si>
  <si>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</si>
  <si>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</si>
  <si>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</si>
  <si>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</si>
  <si>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</si>
  <si>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</si>
  <si>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</si>
  <si>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</si>
  <si>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</si>
  <si>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</si>
  <si>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</si>
  <si>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</si>
  <si>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</si>
  <si>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</si>
  <si>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</si>
  <si>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</si>
  <si>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</si>
  <si>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</si>
  <si>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</si>
  <si>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</si>
  <si>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</si>
  <si>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</si>
  <si>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</si>
  <si>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</si>
  <si>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</si>
  <si>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</si>
  <si>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</si>
  <si>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</si>
  <si>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</si>
  <si>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</si>
  <si>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</si>
  <si>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</si>
  <si>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</si>
  <si>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</si>
  <si>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</si>
  <si>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</si>
  <si>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</si>
  <si>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</si>
  <si>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</si>
  <si>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</si>
  <si>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</si>
  <si>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</si>
  <si>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</si>
  <si>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</si>
  <si>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</si>
  <si>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</si>
  <si>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</si>
  <si>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</si>
  <si>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</si>
  <si>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</si>
  <si>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</si>
  <si>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</si>
  <si>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</si>
  <si>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</si>
  <si>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</si>
  <si>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</si>
  <si>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</si>
  <si>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</si>
  <si>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</si>
  <si>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</si>
  <si>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</si>
  <si>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0</t>
  </si>
  <si>
    <t>ES</t>
  </si>
  <si>
    <t>SB(VB)</t>
  </si>
  <si>
    <t>0;1</t>
  </si>
  <si>
    <t>0;9</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</si>
  <si>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</si>
  <si>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</si>
  <si>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</si>
  <si>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</si>
  <si>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</si>
  <si>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</si>
  <si>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</si>
  <si>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</si>
  <si>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</si>
  <si>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</si>
  <si>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</si>
  <si>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</si>
  <si>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</si>
  <si>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</si>
  <si>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</si>
  <si>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</si>
  <si>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</si>
  <si>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</si>
  <si>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</si>
  <si>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</si>
  <si>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</si>
  <si>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</si>
  <si>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</si>
  <si>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</si>
  <si>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</si>
  <si>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</si>
  <si>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</si>
  <si>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</si>
  <si>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</si>
  <si>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</si>
  <si>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</si>
  <si>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</si>
  <si>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</si>
  <si>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</si>
  <si>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</si>
  <si>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</si>
  <si>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</si>
  <si>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</si>
  <si>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</si>
  <si>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</si>
  <si>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</si>
  <si>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</si>
  <si>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</si>
  <si>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</si>
  <si>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</si>
  <si>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</si>
  <si>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</si>
  <si>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</si>
  <si>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</si>
  <si>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</si>
  <si>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</si>
  <si>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</si>
  <si>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</si>
  <si>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</si>
  <si>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</si>
  <si>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</si>
  <si>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</si>
  <si>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</si>
  <si>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</si>
  <si>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</si>
  <si>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</si>
  <si>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</si>
  <si>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</si>
  <si>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</si>
  <si>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</si>
  <si>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</si>
  <si>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</si>
  <si>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</si>
  <si>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</si>
  <si>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</si>
  <si>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</si>
  <si>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</si>
  <si>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</si>
  <si>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</si>
  <si>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</si>
  <si>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</si>
  <si>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</si>
  <si>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</si>
  <si>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</si>
  <si>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</si>
  <si>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</si>
  <si>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</si>
  <si>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</si>
  <si>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</si>
  <si>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</si>
  <si>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</si>
  <si>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</si>
  <si>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</si>
  <si>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</si>
  <si>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</si>
  <si>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</si>
  <si>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</si>
  <si>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</si>
  <si>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</si>
  <si>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</si>
  <si>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</si>
  <si>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</si>
  <si>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</si>
  <si>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</si>
  <si>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</si>
  <si>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</si>
  <si>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</si>
  <si>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</si>
  <si>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</si>
  <si>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</si>
  <si>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4</t>
  </si>
  <si>
    <t>15</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</si>
  <si>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</si>
  <si>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</si>
  <si>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</si>
  <si>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</si>
  <si>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</si>
  <si>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</si>
  <si>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</si>
  <si>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</si>
  <si>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</si>
  <si>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</si>
  <si>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</si>
  <si>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</si>
  <si>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</si>
  <si>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</si>
  <si>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</si>
  <si>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</si>
  <si>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</si>
  <si>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</si>
  <si>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</si>
  <si>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</si>
  <si>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</si>
  <si>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</si>
  <si>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</si>
  <si>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</si>
  <si>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</si>
  <si>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</si>
  <si>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</si>
  <si>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</si>
  <si>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</si>
  <si>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</si>
  <si>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</si>
  <si>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</si>
  <si>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</si>
  <si>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</si>
  <si>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</si>
  <si>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</si>
  <si>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</si>
  <si>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</si>
  <si>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</si>
  <si>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</si>
  <si>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</si>
  <si>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</si>
  <si>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</si>
  <si>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</si>
  <si>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</si>
  <si>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</si>
  <si>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</si>
  <si>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</si>
  <si>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</si>
  <si>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</si>
  <si>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</si>
  <si>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</si>
  <si>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</si>
  <si>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</si>
  <si>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</si>
  <si>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</si>
  <si>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</si>
  <si>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</si>
  <si>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</si>
  <si>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</si>
  <si>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</si>
  <si>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</si>
  <si>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</si>
  <si>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</si>
  <si>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</si>
  <si>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</si>
  <si>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</si>
  <si>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</si>
  <si>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</si>
  <si>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</si>
  <si>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</si>
  <si>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</si>
  <si>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</si>
  <si>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</si>
  <si>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</si>
  <si>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</si>
  <si>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</si>
  <si>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</si>
  <si>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</si>
  <si>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</si>
  <si>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</si>
  <si>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</si>
  <si>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</si>
  <si>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</si>
  <si>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</si>
  <si>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</si>
  <si>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</si>
  <si>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</si>
  <si>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</si>
  <si>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</si>
  <si>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</si>
  <si>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</si>
  <si>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</si>
  <si>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</si>
  <si>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</si>
  <si>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</si>
  <si>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</si>
  <si>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</si>
  <si>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</si>
  <si>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</si>
  <si>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</si>
  <si>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</si>
  <si>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</si>
  <si>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</si>
  <si>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</si>
  <si>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</si>
  <si>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</si>
  <si>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</si>
  <si>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</si>
  <si>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</si>
  <si>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</si>
  <si>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</si>
  <si>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</si>
  <si>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</si>
  <si>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</si>
  <si>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</si>
  <si>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</si>
  <si>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</si>
  <si>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</si>
  <si>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</si>
  <si>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</si>
  <si>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</si>
  <si>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</si>
  <si>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</si>
  <si>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</si>
  <si>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</si>
  <si>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</si>
  <si>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</si>
  <si>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</si>
  <si>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</si>
  <si>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</si>
  <si>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</si>
  <si>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</si>
  <si>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</si>
  <si>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</si>
  <si>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</si>
  <si>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</si>
  <si>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</si>
  <si>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</si>
  <si>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</si>
  <si>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</si>
  <si>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</si>
  <si>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</si>
  <si>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</si>
  <si>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</si>
  <si>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</si>
  <si>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</si>
  <si>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</si>
  <si>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</si>
  <si>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</si>
  <si>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</si>
  <si>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</si>
  <si>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</si>
  <si>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</si>
  <si>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</si>
  <si>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</si>
  <si>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</si>
  <si>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</si>
  <si>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</si>
  <si>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</si>
  <si>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</si>
  <si>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</si>
  <si>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</si>
  <si>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</si>
  <si>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</si>
  <si>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</si>
  <si>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</si>
  <si>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</si>
  <si>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</si>
  <si>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</si>
  <si>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</si>
  <si>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</si>
  <si>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</si>
  <si>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</si>
  <si>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</si>
  <si>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</si>
  <si>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</si>
  <si>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</si>
  <si>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</si>
  <si>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</si>
  <si>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</si>
  <si>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</si>
  <si>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</si>
  <si>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</si>
  <si>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</si>
  <si>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</si>
  <si>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</si>
  <si>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</si>
  <si>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</si>
  <si>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</si>
  <si>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</si>
  <si>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</si>
  <si>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</si>
  <si>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</si>
  <si>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</si>
  <si>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</si>
  <si>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</si>
  <si>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</si>
  <si>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</si>
  <si>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</si>
  <si>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</si>
  <si>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</si>
  <si>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</si>
  <si>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</si>
  <si>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</si>
  <si>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</si>
  <si>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</si>
  <si>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</si>
  <si>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</si>
  <si>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</si>
  <si>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</si>
  <si>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</si>
  <si>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</si>
  <si>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</si>
  <si>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</si>
  <si>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</si>
  <si>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</si>
  <si>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</si>
  <si>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</si>
  <si>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</si>
  <si>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Kompleksiškai sutvarkyta Senvagės teritorija (m²)</t>
  </si>
  <si>
    <t>Sutvarkyta Laisvės aikštė ir jos prieigos  (m²)</t>
  </si>
  <si>
    <t>Sutvarkytos erdvės prie Bendruomenių rūmų (m²)</t>
  </si>
  <si>
    <t>Įgyvendinti projektą „Poeto J. Čerkeso-Besparnio sodybos sutvarkymas“ (I etapas)</t>
  </si>
  <si>
    <t>Parengtas techninis projektas (II etapas)</t>
  </si>
  <si>
    <t xml:space="preserve">Sutvarkytos viešosios erdvės prie Laisvės aikštės (m²) </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</si>
  <si>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</si>
  <si>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</si>
  <si>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</si>
  <si>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</si>
  <si>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</si>
  <si>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</si>
  <si>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</si>
  <si>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</si>
  <si>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</si>
  <si>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</si>
  <si>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</si>
  <si>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</si>
  <si>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</si>
  <si>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</si>
  <si>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</si>
  <si>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</si>
  <si>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</si>
  <si>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</si>
  <si>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</si>
  <si>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</si>
  <si>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</si>
  <si>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</si>
  <si>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</si>
  <si>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</si>
  <si>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</si>
  <si>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</si>
  <si>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„Erdvės žmonėms“</t>
  </si>
  <si>
    <t>3</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</si>
  <si>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</si>
  <si>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</si>
  <si>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</si>
  <si>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</si>
  <si>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</si>
  <si>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</si>
  <si>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</si>
  <si>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120</t>
  </si>
  <si>
    <t xml:space="preserve">Skirti ir mokėti iš savivaldybės biudžeto </t>
  </si>
  <si>
    <t>Įgyvendinti projektą „Intelektinės transporto sistemos diegimas Panevėžio mieste“</t>
  </si>
  <si>
    <t>Įgyvendinti projektą „Paslaugų ir asmenų aptarnavimo kokybės gerinimas Panevėžio miesto ir Panevėžio rajono savivaldybėse“</t>
  </si>
  <si>
    <t>2022 metai</t>
  </si>
  <si>
    <t>Asignavimų poreikis biudžetiniams 2020 metams, tūkst.Eur</t>
  </si>
  <si>
    <t>Asignavimai biudžetiniams 2020 metams, tūkst. Eur</t>
  </si>
  <si>
    <t>Asignavimai biudžetiniams 2020 metams, tūkst.Eur.</t>
  </si>
  <si>
    <t>2022 metų išlaidų projektas, tūkst.Eur.</t>
  </si>
  <si>
    <t xml:space="preserve"> </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</si>
  <si>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</si>
  <si>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</si>
  <si>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</si>
  <si>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</si>
  <si>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</si>
  <si>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</si>
  <si>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</si>
  <si>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</si>
  <si>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</si>
  <si>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</si>
  <si>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</si>
  <si>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</si>
  <si>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</si>
  <si>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</si>
  <si>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</si>
  <si>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</si>
  <si>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</si>
  <si>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</si>
  <si>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</si>
  <si>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</si>
  <si>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</si>
  <si>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</si>
  <si>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</si>
  <si>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</si>
  <si>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</si>
  <si>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</si>
  <si>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</si>
  <si>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</si>
  <si>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</si>
  <si>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</si>
  <si>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</si>
  <si>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Ikimokyklinio (1-5 metų) amžiaus vaikų, gimusių ir lankančių Panevėžio miesto ikimokyklines įstaigas, dalis (proc.)</t>
  </si>
  <si>
    <t>Surinkta ir išvežta gatvių  valymo atliekų (t)</t>
  </si>
  <si>
    <t>Mokyklose (10-15 įstaigų)  priešgaisrinės apsauginės signalizacijos įrengimas</t>
  </si>
  <si>
    <t>Gyventojų iniciatyvų finansavimas</t>
  </si>
  <si>
    <t>Asignavimų poreikis biudžetiniams 2020 metams, tūkst.Eur.</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</si>
  <si>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</si>
  <si>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</si>
  <si>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</si>
  <si>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</si>
  <si>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</si>
  <si>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</si>
  <si>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</si>
  <si>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</si>
  <si>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</si>
  <si>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</si>
  <si>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</si>
  <si>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</si>
  <si>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</si>
  <si>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</si>
  <si>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</si>
  <si>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</si>
  <si>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</si>
  <si>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</si>
  <si>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</si>
  <si>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</si>
  <si>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</si>
  <si>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</si>
  <si>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</si>
  <si>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</si>
  <si>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</si>
  <si>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</si>
  <si>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</si>
  <si>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</si>
  <si>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</si>
  <si>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</si>
  <si>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</si>
  <si>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</si>
  <si>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</si>
  <si>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</si>
  <si>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r>
      <t xml:space="preserve">Valstybės lėšos kapitalo investicijoms </t>
    </r>
    <r>
      <rPr>
        <b/>
        <sz val="9"/>
        <rFont val="Times New Roman"/>
        <family val="1"/>
      </rPr>
      <t>VKI</t>
    </r>
  </si>
  <si>
    <t>VKI</t>
  </si>
  <si>
    <t>Ikimokyklinio ugdymo įstaigoms turtui apdrausti</t>
  </si>
  <si>
    <t>Apdraustų ikimokyklinio ugdymo įstaigų skaičius</t>
  </si>
  <si>
    <t xml:space="preserve">gyventojų inicityviniai projektai </t>
  </si>
  <si>
    <t>Kelių su patobulinta danga ilgis (km)</t>
  </si>
  <si>
    <t>Dviračių takų ilgis (km)</t>
  </si>
  <si>
    <t>226</t>
  </si>
  <si>
    <t>231</t>
  </si>
  <si>
    <t>240</t>
  </si>
  <si>
    <t>97,1</t>
  </si>
  <si>
    <t>99,0</t>
  </si>
  <si>
    <t>105</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</si>
  <si>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</si>
  <si>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</si>
  <si>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</si>
  <si>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</si>
  <si>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</si>
  <si>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</si>
  <si>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</si>
  <si>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</si>
  <si>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</si>
  <si>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</si>
  <si>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</si>
  <si>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</si>
  <si>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</si>
  <si>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</si>
  <si>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</si>
  <si>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</si>
  <si>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</si>
  <si>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</si>
  <si>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</si>
  <si>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</si>
  <si>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</si>
  <si>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</si>
  <si>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</si>
  <si>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</si>
  <si>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</si>
  <si>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</si>
  <si>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</si>
  <si>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</si>
  <si>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</si>
  <si>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</si>
  <si>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</si>
  <si>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</si>
  <si>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</si>
  <si>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</si>
  <si>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</si>
  <si>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</si>
  <si>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</si>
  <si>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</si>
  <si>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</si>
  <si>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</si>
  <si>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</si>
  <si>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</si>
  <si>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Sutvarkytos autobusų stoties prieigos </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</si>
  <si>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</si>
  <si>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</si>
  <si>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</si>
  <si>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</si>
  <si>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</si>
  <si>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</si>
  <si>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 xml:space="preserve">Įgyvendinti projektą  „Panevėžio daugiafunkcinio sporto ir sveikatingumo komplekso "Aukštaitija" rekonstravimas A.Jakšto g.1 Panevėžio mieste" </t>
  </si>
  <si>
    <t>Panevėžio sporto centras</t>
  </si>
  <si>
    <t>SOCIALINĖS PARAMOS PROGRAMA (15)</t>
  </si>
  <si>
    <t>Įgyvendinti projektą „Susiekimo su Panevėžio LEZ gerinimas, modernizuojant J. Janonio g. - Vakarinės g. - Pramonės g. sankryžą“</t>
  </si>
  <si>
    <t>STEAM centro Panevėžio „Minties“ gimnazijoje patalpų remonto techninio projekto parengimas ir remonto darbai</t>
  </si>
  <si>
    <t>Panevėžio miesto centrinės miesto dalies viešųjų erdvių bei gatvių (Laisvės aikštės prieigų II dalis) I etapo darbai (Elektros g. ir Vasario 16-osios g. remonto darbai)</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</si>
  <si>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</si>
  <si>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</si>
  <si>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</si>
  <si>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</si>
  <si>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</si>
  <si>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</si>
  <si>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</si>
  <si>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</si>
  <si>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</si>
  <si>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</si>
  <si>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</si>
  <si>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</si>
  <si>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</si>
  <si>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</si>
  <si>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</si>
  <si>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</si>
  <si>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</si>
  <si>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</si>
  <si>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</si>
  <si>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</si>
  <si>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</si>
  <si>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</si>
  <si>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</si>
  <si>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</si>
  <si>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</si>
  <si>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</si>
  <si>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</si>
  <si>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</si>
  <si>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</si>
  <si>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</si>
  <si>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</si>
  <si>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</si>
  <si>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</si>
  <si>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</si>
  <si>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</si>
  <si>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</si>
  <si>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</si>
  <si>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</si>
  <si>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</si>
  <si>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</si>
  <si>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</si>
  <si>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</si>
  <si>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</si>
  <si>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</si>
  <si>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</si>
  <si>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0;8;12</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</si>
  <si>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</si>
  <si>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</si>
  <si>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</si>
  <si>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</si>
  <si>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</si>
  <si>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</si>
  <si>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</si>
  <si>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r>
      <t xml:space="preserve">Privatizavimo fondo lėšos </t>
    </r>
    <r>
      <rPr>
        <b/>
        <sz val="9"/>
        <rFont val="Times New Roman"/>
        <family val="1"/>
      </rPr>
      <t>PF</t>
    </r>
  </si>
  <si>
    <r>
      <t xml:space="preserve">Kelių priežiūros ir plėtros programos lėšos </t>
    </r>
    <r>
      <rPr>
        <b/>
        <sz val="9"/>
        <rFont val="Times New Roman"/>
        <family val="1"/>
      </rPr>
      <t>KPPP</t>
    </r>
  </si>
  <si>
    <t>Panevėžio miesto Pramonės g., J. Janonio g. taisymas - remontas</t>
  </si>
  <si>
    <t>Panevėžio miesto S. Kerbedžio g., J. Bielinio g., M. Tiškevičiaus g. taisymas - remontas</t>
  </si>
  <si>
    <t>Atnaujintos gatvės paprastuoju remontu</t>
  </si>
  <si>
    <t>Atnaujinta Senamiesčio g., Aguonų g., Bruknynės g., Katedros g., A. Mackevičiaus g., F. Vaitkaus g.</t>
  </si>
  <si>
    <t>Vilniaus g. (nuo Basanavičiaus g. iki Ramygalos g. pietinė pusė), Pramonės g., Vilniaus g. ir Kaipėdos g. (Ramygalos g. iki J. Tilvyčio g.), M. Tiškevičiaus g., Vilniaus g. (nuo J. Basanavičiaus g.iki Ramygalos g.), Katedros g., F. Vaitkaus g. pėsčiųjų ir dviračių takų paprasto remonto darbai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</si>
</sst>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59">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8"/>
      <color rgb="FF0070C0"/>
      <name val="Times New Roman"/>
      <family val="1"/>
    </font>
    <font>
      <b/>
      <sz val="8"/>
      <color rgb="FFFF0000"/>
      <name val="Times New Roman"/>
      <family val="1"/>
      <charset val="186"/>
    </font>
    <font>
      <sz val="10"/>
      <color theme="1"/>
      <name val="Times New Roman"/>
      <family val="1"/>
    </font>
    <font>
      <sz val="10"/>
      <color rgb="FFFF0000"/>
      <name val="Arial"/>
      <family val="2"/>
    </font>
    <font>
      <sz val="10"/>
      <name val="Times"/>
      <family val="1"/>
    </font>
    <font>
      <b/>
      <sz val="9"/>
      <color rgb="FFFF0000"/>
      <name val="Times New Roman"/>
      <family val="1"/>
    </font>
    <font>
      <sz val="10"/>
      <color theme="5"/>
      <name val="Times New Roman"/>
      <family val="1"/>
    </font>
    <font>
      <sz val="9"/>
      <color theme="5"/>
      <name val="Times New Roman"/>
      <family val="1"/>
    </font>
    <font>
      <sz val="9"/>
      <color theme="5"/>
      <name val="Arial"/>
      <family val="2"/>
    </font>
    <font>
      <sz val="10"/>
      <color theme="5"/>
      <name val="Arial"/>
      <family val="2"/>
    </font>
    <font>
      <b/>
      <sz val="10"/>
      <color theme="5"/>
      <name val="Times New Roman"/>
      <family val="1"/>
    </font>
    <font>
      <sz val="9"/>
      <color theme="1"/>
      <name val="Times New Roman"/>
      <family val="1"/>
    </font>
    <font>
      <b/>
      <sz val="9"/>
      <color theme="4"/>
      <name val="Times New Roman"/>
      <family val="1"/>
    </font>
    <font>
      <sz val="9"/>
      <color rgb="FFFF0000"/>
      <name val="Arial"/>
      <family val="2"/>
    </font>
    <font>
      <b/>
      <sz val="8"/>
      <color theme="5"/>
      <name val="Times New Roman"/>
      <family val="1"/>
    </font>
    <font>
      <sz val="9"/>
      <color rgb="FF0070C0"/>
      <name val="Times New Roman"/>
      <family val="1"/>
    </font>
    <font>
      <b/>
      <sz val="9"/>
      <color rgb="FF0070C0"/>
      <name val="Times New Roman"/>
      <family val="1"/>
    </font>
    <font>
      <sz val="10"/>
      <color rgb="FF0070C0"/>
      <name val="Times New Roman"/>
      <family val="1"/>
      <charset val="186"/>
    </font>
    <font>
      <b/>
      <sz val="10"/>
      <color rgb="FF0070C0"/>
      <name val="Times New Roman"/>
      <family val="1"/>
      <charset val="186"/>
    </font>
    <font>
      <b/>
      <sz val="10"/>
      <color theme="5"/>
      <name val="Arial"/>
      <family val="2"/>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7">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2208">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164" fontId="5" fillId="3" borderId="3" xfId="0" applyNumberFormat="1" applyFont="1" applyFill="1" applyBorder="1" applyAlignment="1">
      <alignment horizontal="center" vertical="center"/>
    </xf>
    <xf numFmtId="49" fontId="5" fillId="6" borderId="3" xfId="0" applyNumberFormat="1" applyFont="1" applyFill="1" applyBorder="1" applyAlignment="1">
      <alignment horizontal="center" vertical="top"/>
    </xf>
    <xf numFmtId="0" fontId="25" fillId="0" borderId="0" xfId="0" applyFont="1" applyFill="1" applyBorder="1" applyAlignment="1">
      <alignment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4"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8" fillId="5" borderId="42" xfId="0"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7"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0" fontId="15" fillId="0" borderId="0" xfId="0" applyFont="1"/>
    <xf numFmtId="0" fontId="2" fillId="0" borderId="0" xfId="5" applyFont="1" applyAlignment="1">
      <alignment vertical="top"/>
    </xf>
    <xf numFmtId="0" fontId="32" fillId="0" borderId="0" xfId="5" applyFont="1" applyAlignment="1">
      <alignment vertical="top"/>
    </xf>
    <xf numFmtId="0" fontId="32" fillId="0" borderId="0" xfId="5" applyNumberFormat="1" applyFont="1" applyAlignment="1">
      <alignment vertical="top"/>
    </xf>
    <xf numFmtId="0" fontId="30"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8"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4"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0" fontId="4" fillId="0" borderId="59" xfId="0" applyFont="1" applyFill="1" applyBorder="1" applyAlignment="1">
      <alignment horizontal="left" vertical="top"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3" fillId="0" borderId="0" xfId="0" applyFont="1" applyBorder="1" applyAlignment="1">
      <alignment vertical="top"/>
    </xf>
    <xf numFmtId="2" fontId="4" fillId="0" borderId="0" xfId="0" applyNumberFormat="1" applyFont="1" applyBorder="1" applyAlignment="1">
      <alignment vertical="top"/>
    </xf>
    <xf numFmtId="0" fontId="36"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2"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8"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6" fillId="0" borderId="5" xfId="5"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6" fillId="0" borderId="26" xfId="0" applyFont="1" applyBorder="1" applyAlignment="1">
      <alignment horizontal="center" vertical="top"/>
    </xf>
    <xf numFmtId="0" fontId="6" fillId="0" borderId="57" xfId="0" applyFont="1" applyBorder="1" applyAlignment="1">
      <alignment horizontal="center" vertical="top"/>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0" fontId="6" fillId="11" borderId="5" xfId="0" applyFont="1" applyFill="1" applyBorder="1" applyAlignment="1">
      <alignment horizontal="center" vertical="top"/>
    </xf>
    <xf numFmtId="164" fontId="6" fillId="11" borderId="14" xfId="0" applyNumberFormat="1" applyFont="1" applyFill="1" applyBorder="1" applyAlignment="1">
      <alignment horizontal="center" vertical="center"/>
    </xf>
    <xf numFmtId="0" fontId="6" fillId="11" borderId="8" xfId="0" applyFont="1" applyFill="1" applyBorder="1" applyAlignment="1">
      <alignment horizontal="center" vertical="top" wrapText="1"/>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5" fillId="3" borderId="49" xfId="0" applyNumberFormat="1" applyFont="1" applyFill="1" applyBorder="1" applyAlignment="1">
      <alignment horizontal="center" vertical="top"/>
    </xf>
    <xf numFmtId="0" fontId="18" fillId="5" borderId="8" xfId="0" applyFont="1" applyFill="1" applyBorder="1" applyAlignment="1">
      <alignment horizontal="center" vertical="top"/>
    </xf>
    <xf numFmtId="164" fontId="5" fillId="5" borderId="40" xfId="5"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0" fontId="3" fillId="10" borderId="50" xfId="0" applyFont="1" applyFill="1" applyBorder="1" applyAlignment="1">
      <alignment vertical="center" wrapText="1"/>
    </xf>
    <xf numFmtId="164" fontId="0" fillId="0" borderId="0" xfId="0" applyNumberFormat="1"/>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164" fontId="29" fillId="0" borderId="0" xfId="0" applyNumberFormat="1" applyFont="1" applyFill="1" applyBorder="1" applyAlignment="1">
      <alignment vertical="top"/>
    </xf>
    <xf numFmtId="0" fontId="29" fillId="0" borderId="0" xfId="0" applyFont="1" applyFill="1" applyBorder="1" applyAlignment="1">
      <alignment vertical="top"/>
    </xf>
    <xf numFmtId="1"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66" xfId="5" applyFont="1" applyFill="1" applyBorder="1" applyAlignment="1">
      <alignment vertical="top" wrapText="1"/>
    </xf>
    <xf numFmtId="0" fontId="40" fillId="0" borderId="0" xfId="0" applyFont="1" applyFill="1" applyBorder="1" applyAlignment="1">
      <alignment vertical="top" wrapText="1"/>
    </xf>
    <xf numFmtId="164" fontId="6" fillId="11" borderId="15" xfId="5"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2" fillId="0" borderId="1" xfId="5" applyFont="1" applyBorder="1" applyAlignment="1">
      <alignment horizontal="center" vertical="center" textRotation="90" wrapText="1"/>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42" fillId="0" borderId="0" xfId="0" applyFont="1"/>
    <xf numFmtId="0" fontId="25" fillId="0" borderId="0" xfId="0" applyFont="1" applyFill="1" applyBorder="1" applyAlignment="1">
      <alignment horizontal="left" vertical="top"/>
    </xf>
    <xf numFmtId="0" fontId="6" fillId="11" borderId="4" xfId="0" applyFont="1" applyFill="1" applyBorder="1" applyAlignment="1">
      <alignment horizontal="left" vertical="top" wrapText="1"/>
    </xf>
    <xf numFmtId="0" fontId="4" fillId="11" borderId="8" xfId="0"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0" fontId="24"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29"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39" fillId="0" borderId="0" xfId="0" applyFont="1" applyFill="1" applyBorder="1" applyAlignment="1">
      <alignment vertical="top"/>
    </xf>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164" fontId="6" fillId="0" borderId="71" xfId="5" applyNumberFormat="1" applyFont="1" applyFill="1" applyBorder="1" applyAlignment="1">
      <alignment horizontal="center" vertical="top"/>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10" fillId="0" borderId="34" xfId="0" applyNumberFormat="1" applyFont="1" applyFill="1" applyBorder="1" applyAlignment="1">
      <alignment vertical="top"/>
    </xf>
    <xf numFmtId="164" fontId="10" fillId="10" borderId="27" xfId="0" applyNumberFormat="1" applyFont="1" applyFill="1" applyBorder="1" applyAlignment="1">
      <alignment vertical="top"/>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4" fillId="0" borderId="34" xfId="0" applyNumberFormat="1" applyFont="1" applyFill="1" applyBorder="1" applyAlignment="1">
      <alignment vertical="top"/>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1"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4" fillId="0" borderId="39" xfId="0" applyFont="1" applyFill="1" applyBorder="1" applyAlignment="1">
      <alignment horizontal="left"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0" fontId="4" fillId="0" borderId="55" xfId="0" applyFont="1" applyFill="1" applyBorder="1" applyAlignment="1">
      <alignment horizontal="left" vertical="center" wrapText="1"/>
    </xf>
    <xf numFmtId="1" fontId="4" fillId="0" borderId="11"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36" xfId="0" applyFont="1" applyFill="1" applyBorder="1" applyAlignment="1">
      <alignment horizontal="center" vertical="top" wrapText="1"/>
    </xf>
    <xf numFmtId="1" fontId="4" fillId="0" borderId="30"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44" fillId="3" borderId="4"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0" fontId="18" fillId="5" borderId="69" xfId="0" applyFont="1" applyFill="1" applyBorder="1" applyAlignment="1">
      <alignment horizontal="center" vertical="top"/>
    </xf>
    <xf numFmtId="164" fontId="5" fillId="5" borderId="61"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4" fillId="0" borderId="52" xfId="0" applyFont="1" applyFill="1" applyBorder="1" applyAlignment="1">
      <alignment horizontal="left" vertical="top" wrapText="1"/>
    </xf>
    <xf numFmtId="0" fontId="4" fillId="0" borderId="54"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4" fillId="0" borderId="43" xfId="0" applyFont="1" applyFill="1" applyBorder="1" applyAlignment="1">
      <alignment horizontal="left" vertical="top" wrapText="1"/>
    </xf>
    <xf numFmtId="0" fontId="39" fillId="0" borderId="0" xfId="0" applyFont="1" applyFill="1" applyBorder="1" applyAlignment="1">
      <alignment horizontal="left" vertical="top"/>
    </xf>
    <xf numFmtId="164" fontId="18" fillId="0" borderId="0" xfId="0" applyNumberFormat="1" applyFont="1" applyFill="1" applyBorder="1" applyAlignment="1">
      <alignment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4" fillId="0" borderId="52" xfId="0" applyFont="1" applyBorder="1" applyAlignment="1">
      <alignment horizontal="left" vertical="top" wrapText="1"/>
    </xf>
    <xf numFmtId="164" fontId="46" fillId="0" borderId="78" xfId="5" applyNumberFormat="1" applyFont="1" applyFill="1" applyBorder="1" applyAlignment="1">
      <alignment horizontal="center" vertical="top"/>
    </xf>
    <xf numFmtId="164" fontId="46" fillId="0" borderId="57" xfId="5" applyNumberFormat="1" applyFont="1" applyFill="1" applyBorder="1" applyAlignment="1">
      <alignment horizontal="center" vertical="top"/>
    </xf>
    <xf numFmtId="164" fontId="38" fillId="6" borderId="12" xfId="5" applyNumberFormat="1" applyFont="1" applyFill="1" applyBorder="1" applyAlignment="1">
      <alignment horizontal="center" vertical="top"/>
    </xf>
    <xf numFmtId="0" fontId="6" fillId="4" borderId="0" xfId="0" applyFont="1" applyFill="1" applyBorder="1" applyAlignment="1">
      <alignment horizontal="left" vertical="top" wrapText="1"/>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0" fontId="6" fillId="0" borderId="46" xfId="0" applyFont="1" applyBorder="1" applyAlignment="1">
      <alignment horizontal="center" vertical="top"/>
    </xf>
    <xf numFmtId="2" fontId="24" fillId="0" borderId="15" xfId="0" applyNumberFormat="1" applyFont="1" applyBorder="1" applyAlignment="1">
      <alignment horizontal="center" vertical="top"/>
    </xf>
    <xf numFmtId="2" fontId="24" fillId="0" borderId="14" xfId="0" applyNumberFormat="1" applyFont="1" applyBorder="1" applyAlignment="1">
      <alignment horizontal="center" vertical="top"/>
    </xf>
    <xf numFmtId="2" fontId="24" fillId="0" borderId="76" xfId="0" applyNumberFormat="1" applyFont="1" applyBorder="1" applyAlignment="1">
      <alignment horizontal="center" vertical="top"/>
    </xf>
    <xf numFmtId="2" fontId="24" fillId="0" borderId="16" xfId="0" applyNumberFormat="1" applyFont="1" applyBorder="1" applyAlignment="1">
      <alignment horizontal="center" vertical="top"/>
    </xf>
    <xf numFmtId="2" fontId="6" fillId="0" borderId="5" xfId="0" applyNumberFormat="1" applyFont="1" applyBorder="1" applyAlignment="1">
      <alignment horizontal="center" vertical="top"/>
    </xf>
    <xf numFmtId="0" fontId="6" fillId="0" borderId="66" xfId="0" applyFont="1" applyBorder="1" applyAlignment="1">
      <alignment horizontal="center" vertical="top"/>
    </xf>
    <xf numFmtId="0" fontId="2" fillId="0" borderId="35" xfId="0" applyFont="1" applyBorder="1" applyAlignment="1">
      <alignment vertical="top"/>
    </xf>
    <xf numFmtId="0" fontId="6" fillId="0" borderId="27" xfId="0" applyFont="1" applyBorder="1" applyAlignment="1">
      <alignment horizontal="center" vertical="top"/>
    </xf>
    <xf numFmtId="0" fontId="6" fillId="0" borderId="51" xfId="0" applyFont="1" applyBorder="1" applyAlignment="1">
      <alignment horizontal="center" vertical="top"/>
    </xf>
    <xf numFmtId="2" fontId="24" fillId="0" borderId="61" xfId="0" applyNumberFormat="1" applyFont="1" applyBorder="1" applyAlignment="1">
      <alignment horizontal="center" vertical="top"/>
    </xf>
    <xf numFmtId="2" fontId="24" fillId="0" borderId="57" xfId="0" applyNumberFormat="1" applyFont="1" applyBorder="1" applyAlignment="1">
      <alignment horizontal="center" vertical="top"/>
    </xf>
    <xf numFmtId="2" fontId="24" fillId="0" borderId="78" xfId="0" applyNumberFormat="1" applyFont="1" applyBorder="1" applyAlignment="1">
      <alignment horizontal="center" vertical="top"/>
    </xf>
    <xf numFmtId="2" fontId="24"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0" fontId="4" fillId="0" borderId="51" xfId="0" applyFont="1" applyBorder="1" applyAlignment="1">
      <alignment horizontal="left" vertical="top" wrapText="1"/>
    </xf>
    <xf numFmtId="0" fontId="6" fillId="0" borderId="59" xfId="0" applyFont="1" applyBorder="1" applyAlignment="1">
      <alignment horizontal="center" vertical="top"/>
    </xf>
    <xf numFmtId="0" fontId="2" fillId="0" borderId="7" xfId="0" applyFont="1" applyBorder="1" applyAlignment="1">
      <alignment vertical="top"/>
    </xf>
    <xf numFmtId="0" fontId="6" fillId="0" borderId="20" xfId="0" applyFont="1" applyBorder="1" applyAlignment="1">
      <alignment horizontal="center" vertical="top"/>
    </xf>
    <xf numFmtId="2" fontId="24" fillId="0" borderId="6" xfId="0" applyNumberFormat="1" applyFont="1" applyBorder="1" applyAlignment="1">
      <alignment horizontal="center" vertical="top"/>
    </xf>
    <xf numFmtId="2" fontId="24" fillId="0" borderId="19" xfId="0" applyNumberFormat="1" applyFont="1" applyBorder="1" applyAlignment="1">
      <alignment horizontal="center" vertical="top"/>
    </xf>
    <xf numFmtId="2" fontId="24" fillId="0" borderId="28" xfId="0" applyNumberFormat="1" applyFont="1" applyBorder="1" applyAlignment="1">
      <alignment horizontal="center" vertical="top"/>
    </xf>
    <xf numFmtId="2" fontId="24"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51" xfId="0" applyFont="1" applyBorder="1" applyAlignment="1">
      <alignment horizontal="left" vertical="top"/>
    </xf>
    <xf numFmtId="9" fontId="6" fillId="0" borderId="59" xfId="0" applyNumberFormat="1" applyFont="1" applyBorder="1" applyAlignment="1">
      <alignment horizontal="center" vertical="top"/>
    </xf>
    <xf numFmtId="9" fontId="6" fillId="0" borderId="20" xfId="0" applyNumberFormat="1" applyFont="1" applyBorder="1" applyAlignment="1">
      <alignment horizontal="center" vertical="top"/>
    </xf>
    <xf numFmtId="0" fontId="4" fillId="0" borderId="44" xfId="0" applyFont="1" applyBorder="1" applyAlignment="1">
      <alignment horizontal="left" vertical="top"/>
    </xf>
    <xf numFmtId="9" fontId="6" fillId="0" borderId="44" xfId="0" applyNumberFormat="1" applyFont="1" applyBorder="1" applyAlignment="1">
      <alignment horizontal="center" vertical="top"/>
    </xf>
    <xf numFmtId="0" fontId="2" fillId="0" borderId="40" xfId="0" applyFont="1" applyBorder="1" applyAlignment="1">
      <alignment vertical="top"/>
    </xf>
    <xf numFmtId="9" fontId="6" fillId="0" borderId="31" xfId="0" applyNumberFormat="1" applyFont="1" applyBorder="1" applyAlignment="1">
      <alignment horizontal="center" vertical="top"/>
    </xf>
    <xf numFmtId="2" fontId="5" fillId="0" borderId="7" xfId="0" applyNumberFormat="1" applyFont="1" applyFill="1" applyBorder="1" applyAlignment="1">
      <alignment horizontal="center" vertical="top"/>
    </xf>
    <xf numFmtId="0" fontId="4" fillId="0" borderId="18" xfId="0" applyFont="1" applyFill="1" applyBorder="1" applyAlignment="1">
      <alignment horizontal="center" vertical="top"/>
    </xf>
    <xf numFmtId="0" fontId="4" fillId="0" borderId="52" xfId="0" applyFont="1" applyFill="1" applyBorder="1" applyAlignment="1">
      <alignment horizontal="left" vertical="top" wrapText="1"/>
    </xf>
    <xf numFmtId="0" fontId="4" fillId="0" borderId="54" xfId="0" applyFont="1" applyFill="1" applyBorder="1" applyAlignment="1">
      <alignment horizontal="left" vertical="top" wrapText="1"/>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11" borderId="67" xfId="0" applyNumberFormat="1" applyFont="1" applyFill="1" applyBorder="1" applyAlignment="1">
      <alignment horizontal="left" vertical="top"/>
    </xf>
    <xf numFmtId="0" fontId="10" fillId="0" borderId="18" xfId="0" applyFont="1" applyFill="1" applyBorder="1" applyAlignment="1">
      <alignment horizontal="center" vertical="top"/>
    </xf>
    <xf numFmtId="0" fontId="6" fillId="11" borderId="47" xfId="0"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3" fillId="11" borderId="23" xfId="0" applyFont="1" applyFill="1" applyBorder="1" applyAlignment="1">
      <alignment horizontal="left" vertical="top"/>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9" fontId="6" fillId="0" borderId="19" xfId="0" applyNumberFormat="1" applyFont="1" applyBorder="1" applyAlignment="1">
      <alignment horizontal="center" vertical="top"/>
    </xf>
    <xf numFmtId="9" fontId="6" fillId="0" borderId="30"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50" fillId="0" borderId="46" xfId="0" applyFont="1" applyBorder="1" applyAlignment="1">
      <alignment horizontal="center" vertical="top"/>
    </xf>
    <xf numFmtId="164" fontId="50" fillId="0" borderId="15" xfId="0" applyNumberFormat="1" applyFont="1" applyBorder="1" applyAlignment="1">
      <alignment horizontal="center" vertical="top"/>
    </xf>
    <xf numFmtId="164" fontId="50"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45"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31" fillId="0" borderId="30" xfId="0" applyNumberFormat="1" applyFont="1" applyBorder="1" applyAlignment="1">
      <alignment horizontal="center" vertical="top"/>
    </xf>
    <xf numFmtId="9" fontId="31" fillId="0" borderId="45" xfId="0" applyNumberFormat="1" applyFont="1" applyBorder="1" applyAlignment="1">
      <alignment horizontal="center" vertical="top"/>
    </xf>
    <xf numFmtId="0" fontId="6" fillId="11" borderId="46" xfId="0" applyFont="1" applyFill="1" applyBorder="1" applyAlignment="1">
      <alignment horizontal="center" vertical="top"/>
    </xf>
    <xf numFmtId="164" fontId="6" fillId="11" borderId="15" xfId="0" applyNumberFormat="1"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31" fillId="11" borderId="30" xfId="0" applyNumberFormat="1" applyFont="1" applyFill="1" applyBorder="1" applyAlignment="1">
      <alignment horizontal="center" vertical="top"/>
    </xf>
    <xf numFmtId="9" fontId="31" fillId="11" borderId="45"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59" xfId="0" applyNumberFormat="1" applyFont="1" applyBorder="1" applyAlignment="1">
      <alignment horizontal="center" vertical="top"/>
    </xf>
    <xf numFmtId="164" fontId="6" fillId="0" borderId="0" xfId="0" applyNumberFormat="1" applyFont="1" applyAlignment="1">
      <alignment horizontal="center" vertical="top"/>
    </xf>
    <xf numFmtId="164" fontId="6" fillId="4" borderId="58" xfId="0" applyNumberFormat="1" applyFont="1" applyFill="1" applyBorder="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1"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164" fontId="6" fillId="11" borderId="15"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5" borderId="17" xfId="0" applyNumberFormat="1" applyFont="1" applyFill="1" applyBorder="1" applyAlignment="1">
      <alignment horizontal="center" vertical="center" wrapText="1"/>
    </xf>
    <xf numFmtId="164" fontId="6" fillId="15" borderId="52" xfId="0" applyNumberFormat="1" applyFont="1" applyFill="1" applyBorder="1" applyAlignment="1">
      <alignment horizontal="center" vertical="center" wrapText="1"/>
    </xf>
    <xf numFmtId="164" fontId="6" fillId="11" borderId="10"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5" borderId="12" xfId="0" applyFont="1" applyFill="1" applyBorder="1" applyAlignment="1">
      <alignment horizontal="center" vertical="top"/>
    </xf>
    <xf numFmtId="164" fontId="5" fillId="15" borderId="53" xfId="0" applyNumberFormat="1" applyFont="1" applyFill="1" applyBorder="1" applyAlignment="1">
      <alignment horizontal="center" vertical="center"/>
    </xf>
    <xf numFmtId="164" fontId="5" fillId="15" borderId="1"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2"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49" fontId="51"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7" xfId="0" applyNumberFormat="1" applyFont="1" applyBorder="1" applyAlignment="1">
      <alignment horizontal="center" vertical="top"/>
    </xf>
    <xf numFmtId="164" fontId="6" fillId="0" borderId="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2"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5" fillId="6" borderId="23" xfId="0" applyNumberFormat="1" applyFont="1" applyFill="1" applyBorder="1" applyAlignment="1">
      <alignment horizontal="center" vertical="top"/>
    </xf>
    <xf numFmtId="49" fontId="4" fillId="0" borderId="0" xfId="0" applyNumberFormat="1" applyFont="1" applyAlignment="1">
      <alignment horizontal="right" vertical="top"/>
    </xf>
    <xf numFmtId="49" fontId="5" fillId="11" borderId="3" xfId="0" applyNumberFormat="1" applyFont="1" applyFill="1" applyBorder="1" applyAlignment="1">
      <alignment horizontal="center" vertical="top" wrapText="1"/>
    </xf>
    <xf numFmtId="49" fontId="4" fillId="0" borderId="0" xfId="0" applyNumberFormat="1" applyFont="1" applyAlignment="1">
      <alignment vertical="top"/>
    </xf>
    <xf numFmtId="164" fontId="44" fillId="6" borderId="33"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horizontal="center" vertical="top"/>
    </xf>
    <xf numFmtId="0" fontId="38" fillId="0" borderId="51" xfId="0" applyFont="1" applyFill="1" applyBorder="1" applyAlignment="1">
      <alignment horizontal="center" vertical="top"/>
    </xf>
    <xf numFmtId="2" fontId="38" fillId="10" borderId="61" xfId="0" applyNumberFormat="1" applyFont="1" applyFill="1" applyBorder="1" applyAlignment="1">
      <alignment horizontal="center" vertical="top"/>
    </xf>
    <xf numFmtId="2" fontId="38" fillId="0" borderId="57" xfId="0" applyNumberFormat="1" applyFont="1" applyFill="1" applyBorder="1" applyAlignment="1">
      <alignment horizontal="center" vertical="top"/>
    </xf>
    <xf numFmtId="2" fontId="38" fillId="0" borderId="78" xfId="0" applyNumberFormat="1" applyFont="1" applyFill="1" applyBorder="1" applyAlignment="1">
      <alignment horizontal="center" vertical="top"/>
    </xf>
    <xf numFmtId="2" fontId="38" fillId="0" borderId="56" xfId="0" applyNumberFormat="1" applyFont="1" applyFill="1" applyBorder="1" applyAlignment="1">
      <alignment horizontal="center" vertical="top"/>
    </xf>
    <xf numFmtId="9" fontId="4" fillId="0" borderId="59" xfId="0" applyNumberFormat="1" applyFont="1" applyFill="1" applyBorder="1" applyAlignment="1">
      <alignment horizontal="center" vertical="top"/>
    </xf>
    <xf numFmtId="9" fontId="4" fillId="0" borderId="7" xfId="0" applyNumberFormat="1" applyFont="1" applyFill="1" applyBorder="1" applyAlignment="1">
      <alignment horizontal="center" vertical="top"/>
    </xf>
    <xf numFmtId="9" fontId="4" fillId="0" borderId="20" xfId="0" applyNumberFormat="1" applyFont="1" applyFill="1" applyBorder="1" applyAlignment="1">
      <alignment horizontal="center" vertical="top"/>
    </xf>
    <xf numFmtId="0" fontId="53" fillId="0" borderId="0" xfId="0" applyFont="1" applyFill="1" applyBorder="1" applyAlignment="1">
      <alignment vertical="top"/>
    </xf>
    <xf numFmtId="164" fontId="49" fillId="13" borderId="29" xfId="0" applyNumberFormat="1" applyFont="1" applyFill="1" applyBorder="1" applyAlignment="1">
      <alignment horizontal="center" vertical="top"/>
    </xf>
    <xf numFmtId="0" fontId="45" fillId="0" borderId="61" xfId="9" applyFont="1" applyFill="1" applyBorder="1" applyAlignment="1">
      <alignment horizontal="left" vertical="top" wrapText="1"/>
    </xf>
    <xf numFmtId="2" fontId="38" fillId="13" borderId="29" xfId="0" applyNumberFormat="1" applyFont="1" applyFill="1" applyBorder="1" applyAlignment="1">
      <alignment horizontal="center" vertical="top"/>
    </xf>
    <xf numFmtId="2" fontId="53" fillId="0" borderId="0" xfId="0" applyNumberFormat="1" applyFont="1" applyFill="1" applyBorder="1" applyAlignment="1">
      <alignment vertical="top"/>
    </xf>
    <xf numFmtId="164" fontId="45" fillId="0" borderId="27" xfId="0" applyNumberFormat="1" applyFont="1" applyFill="1" applyBorder="1" applyAlignment="1">
      <alignment vertical="top"/>
    </xf>
    <xf numFmtId="1" fontId="45" fillId="0" borderId="57" xfId="9" applyNumberFormat="1" applyFont="1" applyFill="1" applyBorder="1" applyAlignment="1">
      <alignment horizontal="center" vertical="center" wrapText="1"/>
    </xf>
    <xf numFmtId="0" fontId="45" fillId="0" borderId="51" xfId="9" applyFont="1" applyFill="1" applyBorder="1" applyAlignment="1">
      <alignment horizontal="left" vertical="top" wrapText="1"/>
    </xf>
    <xf numFmtId="164" fontId="45" fillId="0" borderId="26" xfId="0" applyNumberFormat="1" applyFont="1" applyFill="1" applyBorder="1" applyAlignment="1">
      <alignment vertical="top"/>
    </xf>
    <xf numFmtId="0" fontId="45" fillId="0" borderId="51" xfId="9" applyFont="1" applyFill="1" applyBorder="1" applyAlignment="1">
      <alignment vertical="top" wrapText="1"/>
    </xf>
    <xf numFmtId="0" fontId="45" fillId="0" borderId="50" xfId="0" applyFont="1" applyFill="1" applyBorder="1" applyAlignment="1">
      <alignment horizontal="center" vertical="top"/>
    </xf>
    <xf numFmtId="164" fontId="49" fillId="0" borderId="26" xfId="0" applyNumberFormat="1" applyFont="1" applyFill="1" applyBorder="1" applyAlignment="1">
      <alignment vertical="top"/>
    </xf>
    <xf numFmtId="164" fontId="38" fillId="13" borderId="21" xfId="0" applyNumberFormat="1" applyFont="1" applyFill="1" applyBorder="1" applyAlignment="1">
      <alignment horizontal="center" vertical="top"/>
    </xf>
    <xf numFmtId="0" fontId="6" fillId="0" borderId="65" xfId="5" applyFont="1" applyFill="1" applyBorder="1" applyAlignment="1">
      <alignment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19"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18"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6" fillId="0" borderId="72" xfId="0" applyFont="1" applyFill="1" applyBorder="1" applyAlignment="1">
      <alignment horizontal="center" vertical="top"/>
    </xf>
    <xf numFmtId="164" fontId="6" fillId="4" borderId="57" xfId="0" applyNumberFormat="1" applyFont="1" applyFill="1" applyBorder="1" applyAlignment="1">
      <alignment horizontal="center" vertical="top"/>
    </xf>
    <xf numFmtId="164" fontId="54" fillId="0" borderId="15" xfId="0" applyNumberFormat="1" applyFont="1" applyFill="1" applyBorder="1" applyAlignment="1">
      <alignment horizontal="center" vertical="top"/>
    </xf>
    <xf numFmtId="164" fontId="55" fillId="5" borderId="13" xfId="0" applyNumberFormat="1" applyFont="1" applyFill="1" applyBorder="1" applyAlignment="1">
      <alignment horizontal="center" vertical="top"/>
    </xf>
    <xf numFmtId="164" fontId="55" fillId="5" borderId="1" xfId="0" applyNumberFormat="1" applyFont="1" applyFill="1" applyBorder="1" applyAlignment="1">
      <alignment horizontal="center" vertical="top"/>
    </xf>
    <xf numFmtId="164" fontId="55" fillId="14" borderId="49" xfId="0" applyNumberFormat="1" applyFont="1" applyFill="1" applyBorder="1" applyAlignment="1">
      <alignment horizontal="center" vertical="top"/>
    </xf>
    <xf numFmtId="0" fontId="46" fillId="0" borderId="46" xfId="0" applyFont="1" applyBorder="1" applyAlignment="1">
      <alignment horizontal="center" vertical="top"/>
    </xf>
    <xf numFmtId="164" fontId="46" fillId="0" borderId="15" xfId="0" applyNumberFormat="1" applyFont="1" applyBorder="1" applyAlignment="1">
      <alignment horizontal="center" vertical="top"/>
    </xf>
    <xf numFmtId="164" fontId="46" fillId="0" borderId="14" xfId="0" applyNumberFormat="1" applyFont="1" applyBorder="1" applyAlignment="1">
      <alignment horizontal="center" vertical="top"/>
    </xf>
    <xf numFmtId="164" fontId="38" fillId="0" borderId="76" xfId="0" applyNumberFormat="1" applyFont="1" applyBorder="1" applyAlignment="1">
      <alignment horizontal="center" vertical="top"/>
    </xf>
    <xf numFmtId="0" fontId="46" fillId="0" borderId="18" xfId="5" applyFont="1" applyFill="1" applyBorder="1" applyAlignment="1">
      <alignment horizontal="center" vertical="top"/>
    </xf>
    <xf numFmtId="164" fontId="46" fillId="0" borderId="51" xfId="5" applyNumberFormat="1" applyFont="1" applyFill="1" applyBorder="1" applyAlignment="1">
      <alignment horizontal="center" vertical="top"/>
    </xf>
    <xf numFmtId="164" fontId="46" fillId="0" borderId="62" xfId="5" applyNumberFormat="1" applyFont="1" applyFill="1" applyBorder="1" applyAlignment="1">
      <alignment horizontal="center" vertical="top"/>
    </xf>
    <xf numFmtId="164" fontId="38" fillId="5" borderId="30" xfId="5" applyNumberFormat="1" applyFont="1" applyFill="1" applyBorder="1" applyAlignment="1">
      <alignment horizontal="center" vertical="top"/>
    </xf>
    <xf numFmtId="164" fontId="38" fillId="5" borderId="42" xfId="5" applyNumberFormat="1" applyFont="1" applyFill="1" applyBorder="1" applyAlignment="1">
      <alignment horizontal="center" vertical="top"/>
    </xf>
    <xf numFmtId="49" fontId="6" fillId="0" borderId="78" xfId="5" applyNumberFormat="1" applyFont="1" applyFill="1" applyBorder="1" applyAlignment="1">
      <alignment vertical="top" wrapText="1"/>
    </xf>
    <xf numFmtId="0" fontId="45" fillId="0" borderId="18" xfId="0" applyFont="1" applyFill="1" applyBorder="1" applyAlignment="1">
      <alignment horizontal="center" vertical="top"/>
    </xf>
    <xf numFmtId="164" fontId="45" fillId="0" borderId="6" xfId="0" applyNumberFormat="1" applyFont="1" applyFill="1" applyBorder="1" applyAlignment="1">
      <alignment vertical="top"/>
    </xf>
    <xf numFmtId="164" fontId="45" fillId="0" borderId="19" xfId="0" applyNumberFormat="1" applyFont="1" applyFill="1" applyBorder="1" applyAlignment="1">
      <alignment vertical="top"/>
    </xf>
    <xf numFmtId="164" fontId="49" fillId="13" borderId="12" xfId="0" applyNumberFormat="1" applyFont="1" applyFill="1" applyBorder="1" applyAlignment="1">
      <alignment horizontal="center" vertical="top"/>
    </xf>
    <xf numFmtId="0" fontId="46" fillId="0" borderId="47" xfId="5" applyFont="1" applyFill="1" applyBorder="1" applyAlignment="1">
      <alignment horizontal="center" vertical="top"/>
    </xf>
    <xf numFmtId="164" fontId="46" fillId="0" borderId="37" xfId="5" applyNumberFormat="1" applyFont="1" applyFill="1" applyBorder="1" applyAlignment="1">
      <alignment horizontal="center" vertical="top"/>
    </xf>
    <xf numFmtId="164" fontId="46" fillId="0" borderId="19" xfId="5"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47" fillId="0" borderId="54" xfId="0" applyNumberFormat="1" applyFont="1" applyFill="1" applyBorder="1" applyAlignment="1">
      <alignment horizontal="center" vertical="top"/>
    </xf>
    <xf numFmtId="2" fontId="47" fillId="0" borderId="62" xfId="0" applyNumberFormat="1" applyFont="1" applyFill="1" applyBorder="1" applyAlignment="1">
      <alignment horizontal="center" vertical="top"/>
    </xf>
    <xf numFmtId="2" fontId="47" fillId="0" borderId="69"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17" fillId="0" borderId="5" xfId="0" applyNumberFormat="1" applyFont="1" applyBorder="1" applyAlignment="1">
      <alignment horizontal="center" vertical="top"/>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2" fillId="0" borderId="55" xfId="0" applyNumberFormat="1" applyFont="1" applyBorder="1" applyAlignment="1">
      <alignment horizontal="center" vertical="top"/>
    </xf>
    <xf numFmtId="49" fontId="2" fillId="0" borderId="51" xfId="0" applyNumberFormat="1" applyFont="1" applyBorder="1" applyAlignment="1">
      <alignment horizontal="center" vertical="top"/>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0" xfId="0" applyFont="1" applyAlignment="1">
      <alignment vertical="top" wrapTex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4" xfId="0" applyNumberFormat="1" applyFont="1" applyFill="1" applyBorder="1" applyAlignment="1">
      <alignment horizontal="center" vertical="top"/>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13" borderId="23" xfId="0" applyNumberFormat="1" applyFont="1" applyFill="1" applyBorder="1" applyAlignment="1">
      <alignment horizontal="right"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0" borderId="34" xfId="0" applyFont="1" applyBorder="1" applyAlignment="1">
      <alignment horizontal="left" vertical="top" wrapText="1"/>
    </xf>
    <xf numFmtId="0" fontId="6" fillId="0" borderId="39" xfId="0" applyFont="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49" fontId="20" fillId="0" borderId="0" xfId="0" applyNumberFormat="1" applyFont="1" applyAlignment="1">
      <alignment horizontal="center" vertical="top" wrapText="1"/>
    </xf>
    <xf numFmtId="49" fontId="2"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44" xfId="0" applyFont="1" applyBorder="1" applyAlignment="1">
      <alignment horizontal="left" vertical="top" wrapText="1"/>
    </xf>
    <xf numFmtId="0" fontId="6" fillId="15" borderId="15" xfId="0" applyFont="1" applyFill="1" applyBorder="1" applyAlignment="1">
      <alignment horizontal="left" vertical="top" wrapText="1"/>
    </xf>
    <xf numFmtId="0" fontId="6" fillId="15"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164" fontId="6" fillId="0" borderId="73" xfId="0" applyNumberFormat="1" applyFont="1" applyBorder="1" applyAlignment="1">
      <alignment horizontal="left" vertical="center" wrapText="1"/>
    </xf>
    <xf numFmtId="0" fontId="26" fillId="0" borderId="44" xfId="0" applyFont="1" applyBorder="1" applyAlignment="1">
      <alignment horizontal="left" vertical="center" wrapText="1"/>
    </xf>
    <xf numFmtId="0" fontId="6" fillId="0" borderId="6" xfId="0" applyFont="1" applyBorder="1" applyAlignment="1">
      <alignment horizontal="left" vertical="top" wrapText="1"/>
    </xf>
    <xf numFmtId="0" fontId="4" fillId="0" borderId="0" xfId="0" applyFont="1" applyAlignment="1">
      <alignment horizontal="left" vertical="center" wrapText="1"/>
    </xf>
    <xf numFmtId="0" fontId="7" fillId="0" borderId="0" xfId="0" applyFont="1" applyAlignment="1">
      <alignment horizontal="left"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7" fillId="0" borderId="70" xfId="0" applyFont="1" applyBorder="1" applyAlignment="1">
      <alignmen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4" fontId="52" fillId="0" borderId="52" xfId="0" applyNumberFormat="1" applyFont="1" applyBorder="1" applyAlignment="1">
      <alignment horizontal="center" vertical="top" wrapText="1"/>
    </xf>
    <xf numFmtId="164" fontId="52" fillId="0" borderId="17" xfId="0" applyNumberFormat="1" applyFont="1" applyBorder="1" applyAlignment="1">
      <alignment horizontal="center" vertical="top" wrapText="1"/>
    </xf>
    <xf numFmtId="164" fontId="52" fillId="0" borderId="46" xfId="0" applyNumberFormat="1" applyFont="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17" fillId="0" borderId="50" xfId="0" applyNumberFormat="1" applyFont="1" applyBorder="1" applyAlignment="1">
      <alignment horizontal="center" vertical="top"/>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17" fillId="0" borderId="12" xfId="0" applyNumberFormat="1" applyFont="1" applyBorder="1" applyAlignment="1">
      <alignment horizontal="center" vertical="top"/>
    </xf>
    <xf numFmtId="49" fontId="5" fillId="3" borderId="24" xfId="0" applyNumberFormat="1" applyFont="1" applyFill="1" applyBorder="1" applyAlignment="1">
      <alignment horizontal="left" vertical="top"/>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45" fillId="0" borderId="25" xfId="0" applyFont="1" applyBorder="1" applyAlignment="1">
      <alignment vertical="top" wrapText="1"/>
    </xf>
    <xf numFmtId="0" fontId="45" fillId="0" borderId="63" xfId="0" applyFont="1" applyBorder="1" applyAlignment="1">
      <alignment vertical="top" wrapText="1"/>
    </xf>
    <xf numFmtId="0" fontId="4" fillId="0" borderId="16" xfId="0" applyFont="1" applyBorder="1" applyAlignment="1">
      <alignment vertical="top" wrapText="1"/>
    </xf>
    <xf numFmtId="0" fontId="4" fillId="0" borderId="2" xfId="0" applyFont="1" applyBorder="1" applyAlignment="1">
      <alignment vertical="top"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30" fillId="0" borderId="0" xfId="0" applyFont="1" applyAlignment="1">
      <alignment horizontal="left" wrapText="1"/>
    </xf>
    <xf numFmtId="0" fontId="10" fillId="0" borderId="0" xfId="0" applyFont="1" applyAlignment="1">
      <alignment horizontal="left"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4" fillId="0" borderId="71" xfId="0" applyFont="1" applyFill="1" applyBorder="1" applyAlignment="1">
      <alignment horizontal="left" vertical="top" wrapText="1"/>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49" fillId="9" borderId="32" xfId="0" applyNumberFormat="1" applyFont="1" applyFill="1" applyBorder="1" applyAlignment="1">
      <alignment horizontal="center" vertical="top" wrapText="1"/>
    </xf>
    <xf numFmtId="164" fontId="49" fillId="9" borderId="23" xfId="0" applyNumberFormat="1" applyFont="1" applyFill="1" applyBorder="1" applyAlignment="1">
      <alignment horizontal="center" vertical="top" wrapText="1"/>
    </xf>
    <xf numFmtId="164" fontId="49" fillId="9" borderId="24"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5" fillId="0" borderId="44" xfId="0" applyNumberFormat="1" applyFont="1" applyFill="1" applyBorder="1" applyAlignment="1">
      <alignment horizontal="center" vertical="top" wrapText="1"/>
    </xf>
    <xf numFmtId="0" fontId="45" fillId="0" borderId="43" xfId="0" applyFont="1" applyBorder="1" applyAlignment="1">
      <alignment horizontal="center" vertical="top" wrapText="1"/>
    </xf>
    <xf numFmtId="0" fontId="45"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49" fontId="3" fillId="8" borderId="24" xfId="0" applyNumberFormat="1" applyFont="1" applyFill="1" applyBorder="1" applyAlignment="1">
      <alignment horizontal="right"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49" fontId="3" fillId="8" borderId="22" xfId="0" applyNumberFormat="1" applyFont="1" applyFill="1" applyBorder="1" applyAlignment="1">
      <alignment horizontal="right"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6" fillId="0" borderId="65" xfId="5" applyFont="1" applyFill="1" applyBorder="1" applyAlignment="1">
      <alignmen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4" fontId="47" fillId="0" borderId="54" xfId="5" applyNumberFormat="1" applyFont="1" applyBorder="1" applyAlignment="1">
      <alignment horizontal="center" vertical="top" wrapText="1"/>
    </xf>
    <xf numFmtId="164" fontId="47" fillId="0" borderId="62" xfId="5" applyNumberFormat="1" applyFont="1" applyBorder="1" applyAlignment="1">
      <alignment horizontal="center" vertical="top" wrapText="1"/>
    </xf>
    <xf numFmtId="164" fontId="47" fillId="0" borderId="69" xfId="5" applyNumberFormat="1" applyFont="1" applyBorder="1" applyAlignment="1">
      <alignment horizontal="center" vertical="top" wrapText="1"/>
    </xf>
    <xf numFmtId="0" fontId="4" fillId="0" borderId="41"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0" fontId="15" fillId="0" borderId="41" xfId="0" applyFont="1" applyBorder="1" applyAlignment="1">
      <alignmen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5" fillId="0" borderId="26"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17" fillId="0" borderId="18" xfId="5" applyNumberFormat="1" applyFont="1" applyBorder="1" applyAlignment="1">
      <alignment horizontal="center"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4" fillId="0" borderId="20"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30" xfId="5" applyNumberFormat="1" applyFont="1" applyBorder="1" applyAlignment="1">
      <alignment horizontal="center" vertical="top"/>
    </xf>
    <xf numFmtId="0" fontId="45" fillId="0" borderId="27" xfId="5" applyFont="1" applyFill="1" applyBorder="1" applyAlignment="1">
      <alignment vertical="top" wrapText="1"/>
    </xf>
    <xf numFmtId="0" fontId="45" fillId="0" borderId="20" xfId="5" applyFont="1" applyFill="1" applyBorder="1" applyAlignment="1">
      <alignment vertical="top" wrapText="1"/>
    </xf>
    <xf numFmtId="0" fontId="45" fillId="0" borderId="31" xfId="5" applyFont="1" applyFill="1" applyBorder="1" applyAlignment="1">
      <alignment vertical="top" wrapText="1"/>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0" fontId="45" fillId="0" borderId="25" xfId="5" applyFont="1" applyFill="1" applyBorder="1" applyAlignment="1">
      <alignment vertical="top" wrapText="1"/>
    </xf>
    <xf numFmtId="0" fontId="45" fillId="0" borderId="7" xfId="5" applyFont="1" applyFill="1" applyBorder="1" applyAlignment="1">
      <alignment vertical="top" wrapText="1"/>
    </xf>
    <xf numFmtId="0" fontId="45"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37" xfId="5" applyNumberFormat="1" applyFont="1" applyFill="1" applyBorder="1" applyAlignment="1">
      <alignment vertical="top" wrapText="1"/>
    </xf>
    <xf numFmtId="49" fontId="5" fillId="2" borderId="71"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36" xfId="5" applyNumberFormat="1" applyFont="1" applyBorder="1" applyAlignment="1">
      <alignment horizontal="center" vertical="top"/>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68"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2" borderId="15"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4" fillId="0" borderId="35" xfId="5" applyFont="1" applyFill="1" applyBorder="1" applyAlignment="1">
      <alignment horizontal="left" vertical="top" wrapText="1"/>
    </xf>
    <xf numFmtId="49" fontId="2" fillId="0" borderId="52"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8" fillId="3" borderId="22" xfId="5" applyFont="1" applyFill="1" applyBorder="1" applyAlignment="1">
      <alignment horizontal="left" vertical="top" wrapText="1"/>
    </xf>
    <xf numFmtId="0" fontId="28" fillId="3" borderId="23" xfId="5" applyFont="1" applyFill="1" applyBorder="1" applyAlignment="1">
      <alignment horizontal="left" vertical="top" wrapText="1"/>
    </xf>
    <xf numFmtId="0" fontId="28"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4" fillId="0" borderId="31" xfId="5" applyFont="1" applyFill="1" applyBorder="1" applyAlignment="1">
      <alignment vertical="top"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4" xfId="5" applyFont="1" applyBorder="1" applyAlignment="1">
      <alignment vertical="top" wrapText="1"/>
    </xf>
    <xf numFmtId="164" fontId="22" fillId="0" borderId="54" xfId="5"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0" fontId="7" fillId="0" borderId="56" xfId="5" applyFont="1" applyBorder="1" applyAlignment="1">
      <alignment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4" fontId="58" fillId="5" borderId="23" xfId="5" applyNumberFormat="1" applyFont="1" applyFill="1" applyBorder="1" applyAlignment="1">
      <alignment horizontal="center" vertical="top" wrapText="1"/>
    </xf>
    <xf numFmtId="164" fontId="58" fillId="5" borderId="24" xfId="5" applyNumberFormat="1" applyFont="1" applyFill="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5" fillId="6" borderId="23" xfId="5" applyNumberFormat="1" applyFont="1" applyFill="1" applyBorder="1" applyAlignment="1">
      <alignment horizontal="right" vertical="top"/>
    </xf>
    <xf numFmtId="0" fontId="0" fillId="0" borderId="62" xfId="0" applyBorder="1" applyAlignment="1">
      <alignment vertical="top" wrapText="1"/>
    </xf>
    <xf numFmtId="0" fontId="0" fillId="0" borderId="69" xfId="0" applyBorder="1" applyAlignment="1">
      <alignment vertical="top" wrapText="1"/>
    </xf>
    <xf numFmtId="0" fontId="48" fillId="0" borderId="62" xfId="0" applyFont="1" applyBorder="1" applyAlignment="1">
      <alignment horizontal="center" vertical="top" wrapText="1"/>
    </xf>
    <xf numFmtId="0" fontId="48" fillId="0" borderId="69" xfId="0" applyFont="1" applyBorder="1" applyAlignment="1">
      <alignment horizontal="center" vertical="top" wrapText="1"/>
    </xf>
    <xf numFmtId="49" fontId="2" fillId="0" borderId="50"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Fill="1" applyBorder="1" applyAlignment="1">
      <alignment vertical="top" wrapText="1"/>
    </xf>
    <xf numFmtId="0" fontId="15" fillId="0" borderId="19" xfId="0" applyFont="1" applyBorder="1" applyAlignment="1">
      <alignment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10" fillId="0" borderId="43" xfId="0" applyNumberFormat="1" applyFont="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0" fontId="4" fillId="0" borderId="74" xfId="0" applyFont="1" applyFill="1" applyBorder="1" applyAlignment="1">
      <alignment vertical="top" wrapText="1"/>
    </xf>
    <xf numFmtId="49" fontId="5" fillId="3" borderId="39"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2" borderId="71" xfId="0" applyNumberFormat="1" applyFont="1" applyFill="1" applyBorder="1" applyAlignment="1">
      <alignment horizontal="center" vertical="top"/>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26" xfId="0" applyNumberFormat="1" applyFont="1" applyBorder="1" applyAlignment="1">
      <alignment horizontal="center" vertical="top" wrapText="1"/>
    </xf>
    <xf numFmtId="49" fontId="2" fillId="0" borderId="59" xfId="0" applyNumberFormat="1" applyFont="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5" fillId="3" borderId="26" xfId="0" applyFont="1" applyFill="1" applyBorder="1" applyAlignment="1">
      <alignment horizontal="left" vertical="top" wrapText="1"/>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17" xfId="0" applyFont="1" applyFill="1" applyBorder="1" applyAlignment="1">
      <alignment vertical="top" wrapText="1"/>
    </xf>
    <xf numFmtId="0" fontId="4" fillId="0" borderId="21" xfId="0" applyFont="1" applyFill="1" applyBorder="1" applyAlignment="1">
      <alignment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43" fillId="0" borderId="0" xfId="0" applyFont="1" applyAlignment="1">
      <alignment vertical="top" wrapText="1"/>
    </xf>
    <xf numFmtId="0" fontId="4" fillId="0" borderId="7"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6" fillId="0" borderId="9" xfId="0" applyFont="1" applyBorder="1" applyAlignment="1">
      <alignment horizontal="left" vertical="top" wrapText="1"/>
    </xf>
    <xf numFmtId="0" fontId="6" fillId="0" borderId="30" xfId="0" applyFont="1" applyBorder="1" applyAlignment="1">
      <alignment horizontal="left"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0" fontId="11" fillId="0" borderId="0" xfId="0" applyFont="1" applyAlignment="1">
      <alignment horizontal="left" wrapText="1"/>
    </xf>
    <xf numFmtId="0" fontId="6" fillId="4" borderId="37" xfId="0" applyFont="1" applyFill="1" applyBorder="1" applyAlignment="1">
      <alignment horizontal="lef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57" fillId="5" borderId="23" xfId="0" applyNumberFormat="1" applyFont="1" applyFill="1" applyBorder="1" applyAlignment="1">
      <alignment horizontal="center" vertical="top" wrapText="1"/>
    </xf>
    <xf numFmtId="164" fontId="57" fillId="5" borderId="24" xfId="0" applyNumberFormat="1" applyFont="1" applyFill="1" applyBorder="1" applyAlignment="1">
      <alignment horizontal="center" vertical="top" wrapText="1"/>
    </xf>
    <xf numFmtId="164" fontId="28" fillId="6" borderId="32" xfId="0" applyNumberFormat="1" applyFont="1" applyFill="1" applyBorder="1" applyAlignment="1">
      <alignment horizontal="center" vertical="top" wrapText="1"/>
    </xf>
    <xf numFmtId="164" fontId="28" fillId="6" borderId="23"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56" fillId="0" borderId="58" xfId="0" applyNumberFormat="1" applyFont="1" applyBorder="1" applyAlignment="1">
      <alignment horizontal="center" vertical="top" wrapText="1"/>
    </xf>
    <xf numFmtId="164" fontId="56" fillId="0" borderId="64" xfId="0" applyNumberFormat="1" applyFont="1" applyBorder="1" applyAlignment="1">
      <alignment horizontal="center" vertical="top" wrapText="1"/>
    </xf>
  </cellXfs>
  <cellStyles count="57">
    <cellStyle name="Comma 2" xfId="6"/>
    <cellStyle name="Comma 2 2" xfId="10"/>
    <cellStyle name="Comma 2 2 2" xfId="12"/>
    <cellStyle name="Comma 2 2 2 2" xfId="18"/>
    <cellStyle name="Comma 2 2 2 2 2" xfId="30"/>
    <cellStyle name="Comma 2 2 2 2 2 2" xfId="54"/>
    <cellStyle name="Comma 2 2 2 2 3" xfId="42"/>
    <cellStyle name="Comma 2 2 2 3" xfId="24"/>
    <cellStyle name="Comma 2 2 2 3 2" xfId="48"/>
    <cellStyle name="Comma 2 2 2 4" xfId="36"/>
    <cellStyle name="Comma 2 2 3" xfId="14"/>
    <cellStyle name="Comma 2 2 3 2" xfId="20"/>
    <cellStyle name="Comma 2 2 3 2 2" xfId="32"/>
    <cellStyle name="Comma 2 2 3 2 2 2" xfId="56"/>
    <cellStyle name="Comma 2 2 3 2 3" xfId="44"/>
    <cellStyle name="Comma 2 2 3 3" xfId="26"/>
    <cellStyle name="Comma 2 2 3 3 2" xfId="50"/>
    <cellStyle name="Comma 2 2 3 4" xfId="38"/>
    <cellStyle name="Comma 2 2 4" xfId="16"/>
    <cellStyle name="Comma 2 2 4 2" xfId="28"/>
    <cellStyle name="Comma 2 2 4 2 2" xfId="52"/>
    <cellStyle name="Comma 2 2 4 3" xfId="40"/>
    <cellStyle name="Comma 2 2 5" xfId="22"/>
    <cellStyle name="Comma 2 2 5 2" xfId="46"/>
    <cellStyle name="Comma 2 2 6" xfId="34"/>
    <cellStyle name="Comma 2 3" xfId="11"/>
    <cellStyle name="Comma 2 3 2" xfId="17"/>
    <cellStyle name="Comma 2 3 2 2" xfId="29"/>
    <cellStyle name="Comma 2 3 2 2 2" xfId="53"/>
    <cellStyle name="Comma 2 3 2 3" xfId="41"/>
    <cellStyle name="Comma 2 3 3" xfId="23"/>
    <cellStyle name="Comma 2 3 3 2" xfId="47"/>
    <cellStyle name="Comma 2 3 4" xfId="35"/>
    <cellStyle name="Comma 2 4" xfId="13"/>
    <cellStyle name="Comma 2 4 2" xfId="19"/>
    <cellStyle name="Comma 2 4 2 2" xfId="31"/>
    <cellStyle name="Comma 2 4 2 2 2" xfId="55"/>
    <cellStyle name="Comma 2 4 2 3" xfId="43"/>
    <cellStyle name="Comma 2 4 3" xfId="25"/>
    <cellStyle name="Comma 2 4 3 2" xfId="49"/>
    <cellStyle name="Comma 2 4 4" xfId="37"/>
    <cellStyle name="Comma 2 5" xfId="15"/>
    <cellStyle name="Comma 2 5 2" xfId="27"/>
    <cellStyle name="Comma 2 5 2 2" xfId="51"/>
    <cellStyle name="Comma 2 5 3" xfId="39"/>
    <cellStyle name="Comma 2 6" xfId="21"/>
    <cellStyle name="Comma 2 6 2" xfId="45"/>
    <cellStyle name="Comma 2 7" xfId="33"/>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9"/>
  <sheetViews>
    <sheetView tabSelected="1" zoomScaleNormal="100" workbookViewId="0">
      <selection activeCell="AA6" sqref="AA6"/>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8.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34.15" customHeight="1">
      <c r="A1" s="179"/>
      <c r="B1" s="179"/>
      <c r="C1" s="179"/>
      <c r="D1" s="179"/>
      <c r="E1" s="179"/>
      <c r="F1" s="179"/>
      <c r="G1" s="179"/>
      <c r="H1" s="179"/>
      <c r="I1" s="179"/>
      <c r="J1" s="179"/>
      <c r="K1" s="179"/>
      <c r="L1" s="179"/>
      <c r="M1" s="179"/>
      <c r="N1" s="1451"/>
      <c r="O1" s="1451"/>
      <c r="P1" s="1451"/>
      <c r="Q1" s="1451"/>
      <c r="R1" s="179"/>
      <c r="S1" s="179"/>
      <c r="T1" s="179"/>
      <c r="U1" s="179"/>
      <c r="V1" s="179"/>
      <c r="W1" s="179"/>
    </row>
    <row r="2" spans="1:25" ht="15.75">
      <c r="A2" s="509"/>
      <c r="B2" s="509"/>
      <c r="C2" s="509"/>
      <c r="D2" s="509"/>
      <c r="E2" s="25" t="s">
        <v>71</v>
      </c>
      <c r="F2" s="26"/>
      <c r="G2" s="27"/>
      <c r="H2" s="26"/>
      <c r="I2" s="26"/>
      <c r="J2" s="26"/>
      <c r="K2" s="26"/>
      <c r="L2" s="26"/>
      <c r="M2" s="26"/>
      <c r="N2" s="26"/>
      <c r="O2" s="509"/>
      <c r="P2" s="509"/>
      <c r="Q2" s="509"/>
      <c r="R2" s="509"/>
      <c r="S2" s="509"/>
      <c r="T2" s="509"/>
      <c r="U2" s="509"/>
      <c r="V2" s="509"/>
      <c r="W2" s="509"/>
    </row>
    <row r="3" spans="1:25" ht="12.6" customHeight="1" thickBot="1">
      <c r="A3" s="510"/>
      <c r="B3" s="28"/>
      <c r="C3" s="28"/>
      <c r="D3" s="1452" t="s">
        <v>32</v>
      </c>
      <c r="E3" s="1452"/>
      <c r="F3" s="1452"/>
      <c r="G3" s="1452"/>
      <c r="H3" s="1452"/>
      <c r="I3" s="1452"/>
      <c r="J3" s="1452"/>
      <c r="K3" s="1452"/>
      <c r="L3" s="1452"/>
      <c r="M3" s="1452"/>
      <c r="N3" s="1452"/>
      <c r="O3" s="1452"/>
      <c r="P3" s="1452"/>
      <c r="Q3" s="1452"/>
      <c r="R3" s="1452"/>
      <c r="S3" s="1452"/>
      <c r="T3" s="1452"/>
      <c r="U3" s="1452"/>
      <c r="V3" s="1452"/>
      <c r="W3" s="1452"/>
    </row>
    <row r="4" spans="1:25" ht="21.6" customHeight="1">
      <c r="A4" s="1476" t="s">
        <v>0</v>
      </c>
      <c r="B4" s="1436" t="s">
        <v>1</v>
      </c>
      <c r="C4" s="1436" t="s">
        <v>2</v>
      </c>
      <c r="D4" s="1439" t="s">
        <v>3</v>
      </c>
      <c r="E4" s="1442" t="s">
        <v>4</v>
      </c>
      <c r="F4" s="1445" t="s">
        <v>5</v>
      </c>
      <c r="G4" s="1458" t="s">
        <v>6</v>
      </c>
      <c r="H4" s="1461" t="s">
        <v>443</v>
      </c>
      <c r="I4" s="1462"/>
      <c r="J4" s="1462"/>
      <c r="K4" s="1463"/>
      <c r="L4" s="1464" t="s">
        <v>376</v>
      </c>
      <c r="M4" s="1467" t="s">
        <v>444</v>
      </c>
      <c r="N4" s="1470" t="s">
        <v>21</v>
      </c>
      <c r="O4" s="1471"/>
      <c r="P4" s="1471"/>
      <c r="Q4" s="1472"/>
      <c r="R4" s="509"/>
      <c r="S4" s="509"/>
      <c r="T4" s="509"/>
      <c r="U4" s="509"/>
      <c r="V4" s="509"/>
      <c r="W4" s="509"/>
      <c r="X4" s="505"/>
      <c r="Y4" s="505"/>
    </row>
    <row r="5" spans="1:25" ht="13.15" customHeight="1">
      <c r="A5" s="1477"/>
      <c r="B5" s="1437"/>
      <c r="C5" s="1437"/>
      <c r="D5" s="1440"/>
      <c r="E5" s="1443"/>
      <c r="F5" s="1446"/>
      <c r="G5" s="1459"/>
      <c r="H5" s="1473" t="s">
        <v>7</v>
      </c>
      <c r="I5" s="1475" t="s">
        <v>8</v>
      </c>
      <c r="J5" s="1475"/>
      <c r="K5" s="1415" t="s">
        <v>72</v>
      </c>
      <c r="L5" s="1465"/>
      <c r="M5" s="1468"/>
      <c r="N5" s="1410" t="s">
        <v>31</v>
      </c>
      <c r="O5" s="1412" t="s">
        <v>9</v>
      </c>
      <c r="P5" s="1412"/>
      <c r="Q5" s="1413"/>
      <c r="R5" s="509"/>
      <c r="S5" s="509"/>
      <c r="T5" s="509"/>
      <c r="U5" s="509"/>
      <c r="V5" s="509"/>
      <c r="W5" s="509"/>
      <c r="X5" s="505"/>
      <c r="Y5" s="505"/>
    </row>
    <row r="6" spans="1:25" ht="117.6" customHeight="1" thickBot="1">
      <c r="A6" s="1478"/>
      <c r="B6" s="1438"/>
      <c r="C6" s="1438"/>
      <c r="D6" s="1441"/>
      <c r="E6" s="1444"/>
      <c r="F6" s="1447"/>
      <c r="G6" s="1460"/>
      <c r="H6" s="1474"/>
      <c r="I6" s="1066" t="s">
        <v>7</v>
      </c>
      <c r="J6" s="1066" t="s">
        <v>10</v>
      </c>
      <c r="K6" s="1416"/>
      <c r="L6" s="1466"/>
      <c r="M6" s="1469"/>
      <c r="N6" s="1411"/>
      <c r="O6" s="29" t="s">
        <v>70</v>
      </c>
      <c r="P6" s="29" t="s">
        <v>375</v>
      </c>
      <c r="Q6" s="30" t="s">
        <v>440</v>
      </c>
      <c r="R6" s="509"/>
      <c r="S6" s="509"/>
      <c r="T6" s="509"/>
      <c r="U6" s="509"/>
      <c r="V6" s="509"/>
      <c r="W6" s="509"/>
      <c r="X6" s="505"/>
      <c r="Y6" s="505"/>
    </row>
    <row r="7" spans="1:25" ht="13.5" thickBot="1">
      <c r="A7" s="31" t="s">
        <v>11</v>
      </c>
      <c r="B7" s="1402" t="s">
        <v>73</v>
      </c>
      <c r="C7" s="1402"/>
      <c r="D7" s="1402"/>
      <c r="E7" s="1402"/>
      <c r="F7" s="1402"/>
      <c r="G7" s="1402"/>
      <c r="H7" s="1402"/>
      <c r="I7" s="1402"/>
      <c r="J7" s="1402"/>
      <c r="K7" s="1402"/>
      <c r="L7" s="1402"/>
      <c r="M7" s="1402"/>
      <c r="N7" s="1402"/>
      <c r="O7" s="1402"/>
      <c r="P7" s="1402"/>
      <c r="Q7" s="1403"/>
      <c r="R7" s="509"/>
      <c r="S7" s="509"/>
      <c r="T7" s="509"/>
      <c r="U7" s="509"/>
      <c r="V7" s="509"/>
      <c r="W7" s="509"/>
      <c r="X7" s="505"/>
      <c r="Y7" s="505"/>
    </row>
    <row r="8" spans="1:25" ht="13.9" customHeight="1" thickBot="1">
      <c r="A8" s="32" t="s">
        <v>11</v>
      </c>
      <c r="B8" s="33" t="s">
        <v>11</v>
      </c>
      <c r="C8" s="1453" t="s">
        <v>74</v>
      </c>
      <c r="D8" s="1453"/>
      <c r="E8" s="1453"/>
      <c r="F8" s="1453"/>
      <c r="G8" s="1453"/>
      <c r="H8" s="1453"/>
      <c r="I8" s="1453"/>
      <c r="J8" s="1453"/>
      <c r="K8" s="1453"/>
      <c r="L8" s="1453"/>
      <c r="M8" s="1453"/>
      <c r="N8" s="1453"/>
      <c r="O8" s="1453"/>
      <c r="P8" s="1453"/>
      <c r="Q8" s="1454"/>
      <c r="R8" s="509"/>
      <c r="S8" s="509"/>
      <c r="T8" s="509"/>
      <c r="U8" s="509"/>
      <c r="V8" s="509"/>
      <c r="W8" s="509"/>
      <c r="X8" s="505"/>
      <c r="Y8" s="505"/>
    </row>
    <row r="9" spans="1:25" ht="13.15" customHeight="1">
      <c r="A9" s="1380" t="s">
        <v>11</v>
      </c>
      <c r="B9" s="1383" t="s">
        <v>11</v>
      </c>
      <c r="C9" s="1340" t="s">
        <v>11</v>
      </c>
      <c r="D9" s="1455" t="s">
        <v>75</v>
      </c>
      <c r="E9" s="1389" t="s">
        <v>39</v>
      </c>
      <c r="F9" s="1393" t="s">
        <v>63</v>
      </c>
      <c r="G9" s="539" t="s">
        <v>76</v>
      </c>
      <c r="H9" s="794">
        <f t="shared" ref="H9:M11" si="0">H13+H17+H21+H25+H29+H33+H38+H42</f>
        <v>771.3</v>
      </c>
      <c r="I9" s="794">
        <f t="shared" si="0"/>
        <v>0</v>
      </c>
      <c r="J9" s="794">
        <f t="shared" si="0"/>
        <v>0</v>
      </c>
      <c r="K9" s="794">
        <f t="shared" si="0"/>
        <v>771.3</v>
      </c>
      <c r="L9" s="794">
        <f t="shared" si="0"/>
        <v>869</v>
      </c>
      <c r="M9" s="794">
        <f t="shared" si="0"/>
        <v>0</v>
      </c>
      <c r="N9" s="34"/>
      <c r="O9" s="35"/>
      <c r="P9" s="36"/>
      <c r="Q9" s="37"/>
      <c r="R9" s="509"/>
      <c r="S9" s="509"/>
      <c r="T9" s="509"/>
      <c r="U9" s="509"/>
      <c r="V9" s="509"/>
      <c r="W9" s="509"/>
      <c r="X9" s="179"/>
      <c r="Y9" s="505"/>
    </row>
    <row r="10" spans="1:25">
      <c r="A10" s="1381"/>
      <c r="B10" s="1384"/>
      <c r="C10" s="1341"/>
      <c r="D10" s="1456"/>
      <c r="E10" s="1390"/>
      <c r="F10" s="1394"/>
      <c r="G10" s="38" t="s">
        <v>64</v>
      </c>
      <c r="H10" s="795">
        <f t="shared" si="0"/>
        <v>1656.7000000000003</v>
      </c>
      <c r="I10" s="795">
        <f t="shared" si="0"/>
        <v>43.8</v>
      </c>
      <c r="J10" s="795">
        <f t="shared" si="0"/>
        <v>22.1</v>
      </c>
      <c r="K10" s="795">
        <f t="shared" si="0"/>
        <v>1612.9</v>
      </c>
      <c r="L10" s="795">
        <f t="shared" si="0"/>
        <v>3328.9</v>
      </c>
      <c r="M10" s="795">
        <f t="shared" si="0"/>
        <v>0</v>
      </c>
      <c r="N10" s="39"/>
      <c r="O10" s="40"/>
      <c r="P10" s="41"/>
      <c r="Q10" s="42"/>
      <c r="R10" s="509"/>
      <c r="S10" s="509"/>
      <c r="T10" s="509"/>
      <c r="U10" s="509"/>
      <c r="V10" s="509"/>
      <c r="W10" s="509"/>
      <c r="X10" s="179"/>
      <c r="Y10" s="505"/>
    </row>
    <row r="11" spans="1:25" ht="13.5" thickBot="1">
      <c r="A11" s="1381"/>
      <c r="B11" s="1384"/>
      <c r="C11" s="1341"/>
      <c r="D11" s="1456"/>
      <c r="E11" s="1391"/>
      <c r="F11" s="1395"/>
      <c r="G11" s="15" t="s">
        <v>35</v>
      </c>
      <c r="H11" s="796">
        <f t="shared" si="0"/>
        <v>5.8</v>
      </c>
      <c r="I11" s="796">
        <f t="shared" si="0"/>
        <v>5.8</v>
      </c>
      <c r="J11" s="796">
        <f t="shared" si="0"/>
        <v>5.3</v>
      </c>
      <c r="K11" s="796">
        <f t="shared" si="0"/>
        <v>0</v>
      </c>
      <c r="L11" s="796">
        <f t="shared" si="0"/>
        <v>2.6</v>
      </c>
      <c r="M11" s="796">
        <f t="shared" si="0"/>
        <v>0</v>
      </c>
      <c r="N11" s="39"/>
      <c r="O11" s="43"/>
      <c r="P11" s="41"/>
      <c r="Q11" s="44"/>
      <c r="R11" s="509"/>
      <c r="S11" s="509"/>
      <c r="T11" s="509"/>
      <c r="U11" s="509"/>
      <c r="V11" s="509"/>
      <c r="W11" s="509"/>
      <c r="X11" s="179"/>
      <c r="Y11" s="505"/>
    </row>
    <row r="12" spans="1:25" ht="13.5" thickBot="1">
      <c r="A12" s="1382"/>
      <c r="B12" s="1385"/>
      <c r="C12" s="1342"/>
      <c r="D12" s="1457"/>
      <c r="E12" s="1392"/>
      <c r="F12" s="1392"/>
      <c r="G12" s="45" t="s">
        <v>12</v>
      </c>
      <c r="H12" s="797">
        <f>H9+H10+H11</f>
        <v>2433.8000000000002</v>
      </c>
      <c r="I12" s="798">
        <f t="shared" ref="I12:M12" si="1">I9+I10+I11</f>
        <v>49.599999999999994</v>
      </c>
      <c r="J12" s="798">
        <f t="shared" si="1"/>
        <v>27.400000000000002</v>
      </c>
      <c r="K12" s="799">
        <f t="shared" si="1"/>
        <v>2384.1999999999998</v>
      </c>
      <c r="L12" s="756">
        <f t="shared" si="1"/>
        <v>4200.5</v>
      </c>
      <c r="M12" s="756">
        <f t="shared" si="1"/>
        <v>0</v>
      </c>
      <c r="N12" s="46"/>
      <c r="O12" s="47"/>
      <c r="P12" s="48"/>
      <c r="Q12" s="49"/>
      <c r="R12" s="509"/>
      <c r="S12" s="509"/>
      <c r="T12" s="509"/>
      <c r="U12" s="509"/>
      <c r="V12" s="509"/>
      <c r="W12" s="509"/>
      <c r="X12" s="179"/>
      <c r="Y12" s="505"/>
    </row>
    <row r="13" spans="1:25" ht="13.15" customHeight="1">
      <c r="A13" s="1380"/>
      <c r="B13" s="1383"/>
      <c r="C13" s="1340"/>
      <c r="D13" s="1386" t="s">
        <v>77</v>
      </c>
      <c r="E13" s="1389" t="s">
        <v>39</v>
      </c>
      <c r="F13" s="1393" t="s">
        <v>482</v>
      </c>
      <c r="G13" s="539" t="s">
        <v>76</v>
      </c>
      <c r="H13" s="774">
        <f>I13+K13</f>
        <v>0</v>
      </c>
      <c r="I13" s="768"/>
      <c r="J13" s="775"/>
      <c r="K13" s="770">
        <v>0</v>
      </c>
      <c r="L13" s="771">
        <v>0</v>
      </c>
      <c r="M13" s="772">
        <v>0</v>
      </c>
      <c r="N13" s="34"/>
      <c r="O13" s="35"/>
      <c r="P13" s="36"/>
      <c r="Q13" s="37"/>
      <c r="R13" s="509"/>
      <c r="S13" s="509"/>
      <c r="T13" s="509"/>
      <c r="U13" s="509"/>
      <c r="V13" s="509"/>
      <c r="W13" s="509"/>
      <c r="X13" s="179"/>
      <c r="Y13" s="505"/>
    </row>
    <row r="14" spans="1:25" ht="25.5">
      <c r="A14" s="1381"/>
      <c r="B14" s="1384"/>
      <c r="C14" s="1341"/>
      <c r="D14" s="1387"/>
      <c r="E14" s="1390"/>
      <c r="F14" s="1394"/>
      <c r="G14" s="38" t="s">
        <v>64</v>
      </c>
      <c r="H14" s="762">
        <f>I14+K14</f>
        <v>0</v>
      </c>
      <c r="I14" s="763">
        <v>0</v>
      </c>
      <c r="J14" s="764">
        <v>0</v>
      </c>
      <c r="K14" s="765"/>
      <c r="L14" s="773">
        <v>0</v>
      </c>
      <c r="M14" s="767">
        <v>0</v>
      </c>
      <c r="N14" s="125" t="s">
        <v>483</v>
      </c>
      <c r="O14" s="40"/>
      <c r="P14" s="41"/>
      <c r="Q14" s="42"/>
      <c r="R14" s="509"/>
      <c r="S14" s="509"/>
      <c r="T14" s="509"/>
      <c r="U14" s="509"/>
      <c r="V14" s="509"/>
      <c r="W14" s="509"/>
      <c r="X14" s="179"/>
      <c r="Y14" s="505"/>
    </row>
    <row r="15" spans="1:25">
      <c r="A15" s="1381"/>
      <c r="B15" s="1384"/>
      <c r="C15" s="1341"/>
      <c r="D15" s="1387"/>
      <c r="E15" s="1391"/>
      <c r="F15" s="1395"/>
      <c r="G15" s="15" t="s">
        <v>35</v>
      </c>
      <c r="H15" s="779">
        <f>I15+K15</f>
        <v>0</v>
      </c>
      <c r="I15" s="807">
        <v>0</v>
      </c>
      <c r="J15" s="809">
        <v>0</v>
      </c>
      <c r="K15" s="782"/>
      <c r="L15" s="783"/>
      <c r="M15" s="784"/>
      <c r="N15" s="69"/>
      <c r="O15" s="43"/>
      <c r="P15" s="41"/>
      <c r="Q15" s="44"/>
      <c r="R15" s="509"/>
      <c r="S15" s="509"/>
      <c r="T15" s="50"/>
      <c r="U15" s="509"/>
      <c r="V15" s="509"/>
      <c r="W15" s="509"/>
      <c r="X15" s="179"/>
      <c r="Y15" s="505"/>
    </row>
    <row r="16" spans="1:25" ht="13.5" thickBot="1">
      <c r="A16" s="1382"/>
      <c r="B16" s="1385"/>
      <c r="C16" s="1342"/>
      <c r="D16" s="1388"/>
      <c r="E16" s="1392"/>
      <c r="F16" s="1392"/>
      <c r="G16" s="45" t="s">
        <v>12</v>
      </c>
      <c r="H16" s="756">
        <f t="shared" ref="H16:M16" si="2">SUM(H13:H15)</f>
        <v>0</v>
      </c>
      <c r="I16" s="757">
        <f t="shared" si="2"/>
        <v>0</v>
      </c>
      <c r="J16" s="758">
        <f t="shared" si="2"/>
        <v>0</v>
      </c>
      <c r="K16" s="759">
        <f t="shared" si="2"/>
        <v>0</v>
      </c>
      <c r="L16" s="760">
        <f>SUM(L13:L15)</f>
        <v>0</v>
      </c>
      <c r="M16" s="761">
        <f t="shared" si="2"/>
        <v>0</v>
      </c>
      <c r="N16" s="800"/>
      <c r="O16" s="47"/>
      <c r="P16" s="48"/>
      <c r="Q16" s="49"/>
      <c r="R16" s="509"/>
      <c r="S16" s="509"/>
      <c r="T16" s="50"/>
      <c r="U16" s="509"/>
      <c r="V16" s="509"/>
      <c r="W16" s="509"/>
      <c r="X16" s="179"/>
      <c r="Y16" s="505"/>
    </row>
    <row r="17" spans="1:25" ht="13.15" customHeight="1">
      <c r="A17" s="1380"/>
      <c r="B17" s="1383"/>
      <c r="C17" s="1340"/>
      <c r="D17" s="1386" t="s">
        <v>80</v>
      </c>
      <c r="E17" s="1389" t="s">
        <v>39</v>
      </c>
      <c r="F17" s="1393" t="s">
        <v>482</v>
      </c>
      <c r="G17" s="539" t="s">
        <v>76</v>
      </c>
      <c r="H17" s="774">
        <f>I17+K17</f>
        <v>0</v>
      </c>
      <c r="I17" s="768">
        <v>0</v>
      </c>
      <c r="J17" s="775"/>
      <c r="K17" s="770">
        <v>0</v>
      </c>
      <c r="L17" s="771">
        <v>0</v>
      </c>
      <c r="M17" s="794">
        <v>0</v>
      </c>
      <c r="N17" s="51"/>
      <c r="O17" s="35"/>
      <c r="P17" s="36"/>
      <c r="Q17" s="37"/>
      <c r="R17" s="509"/>
      <c r="S17" s="509"/>
      <c r="T17" s="50"/>
      <c r="U17" s="509"/>
      <c r="V17" s="509"/>
      <c r="W17" s="509"/>
      <c r="X17" s="179"/>
      <c r="Y17" s="505"/>
    </row>
    <row r="18" spans="1:25" ht="13.15" customHeight="1">
      <c r="A18" s="1381"/>
      <c r="B18" s="1384"/>
      <c r="C18" s="1341"/>
      <c r="D18" s="1387"/>
      <c r="E18" s="1390"/>
      <c r="F18" s="1394"/>
      <c r="G18" s="38" t="s">
        <v>64</v>
      </c>
      <c r="H18" s="762">
        <f>I18+K18</f>
        <v>0</v>
      </c>
      <c r="I18" s="763">
        <v>0</v>
      </c>
      <c r="J18" s="764">
        <v>0</v>
      </c>
      <c r="K18" s="765">
        <v>0</v>
      </c>
      <c r="L18" s="773">
        <v>0</v>
      </c>
      <c r="M18" s="795">
        <v>0</v>
      </c>
      <c r="N18" s="1409" t="s">
        <v>571</v>
      </c>
      <c r="O18" s="40"/>
      <c r="P18" s="41"/>
      <c r="Q18" s="42"/>
      <c r="R18" s="509"/>
      <c r="S18" s="509"/>
      <c r="T18" s="50"/>
      <c r="U18" s="509"/>
      <c r="V18" s="509"/>
      <c r="W18" s="509"/>
      <c r="X18" s="179"/>
      <c r="Y18" s="505"/>
    </row>
    <row r="19" spans="1:25">
      <c r="A19" s="1381"/>
      <c r="B19" s="1384"/>
      <c r="C19" s="1341"/>
      <c r="D19" s="1387"/>
      <c r="E19" s="1390"/>
      <c r="F19" s="1394"/>
      <c r="G19" s="38" t="s">
        <v>35</v>
      </c>
      <c r="H19" s="762">
        <f>I19+K19</f>
        <v>0</v>
      </c>
      <c r="I19" s="763">
        <v>0</v>
      </c>
      <c r="J19" s="764">
        <v>0</v>
      </c>
      <c r="K19" s="765"/>
      <c r="L19" s="773">
        <v>0</v>
      </c>
      <c r="M19" s="767"/>
      <c r="N19" s="1408"/>
      <c r="O19" s="40"/>
      <c r="P19" s="41"/>
      <c r="Q19" s="42"/>
      <c r="R19" s="509"/>
      <c r="S19" s="509"/>
      <c r="T19" s="50"/>
      <c r="U19" s="509"/>
      <c r="V19" s="509"/>
      <c r="W19" s="509"/>
      <c r="X19" s="179"/>
      <c r="Y19" s="505"/>
    </row>
    <row r="20" spans="1:25" ht="11.45" customHeight="1" thickBot="1">
      <c r="A20" s="1382"/>
      <c r="B20" s="1385"/>
      <c r="C20" s="1342"/>
      <c r="D20" s="1388"/>
      <c r="E20" s="1392"/>
      <c r="F20" s="1392"/>
      <c r="G20" s="45" t="s">
        <v>12</v>
      </c>
      <c r="H20" s="756">
        <f>SUM(H17:H19)</f>
        <v>0</v>
      </c>
      <c r="I20" s="757">
        <f>SUM(I17:I19)</f>
        <v>0</v>
      </c>
      <c r="J20" s="758">
        <f>SUM(J17:J19)</f>
        <v>0</v>
      </c>
      <c r="K20" s="759">
        <f>SUM(K17:K19)</f>
        <v>0</v>
      </c>
      <c r="L20" s="759">
        <f t="shared" ref="L20:M20" si="3">SUM(L17:L19)</f>
        <v>0</v>
      </c>
      <c r="M20" s="759">
        <f t="shared" si="3"/>
        <v>0</v>
      </c>
      <c r="N20" s="801"/>
      <c r="O20" s="53"/>
      <c r="P20" s="48"/>
      <c r="Q20" s="1074"/>
      <c r="R20" s="509"/>
      <c r="S20" s="509"/>
      <c r="T20" s="50"/>
      <c r="U20" s="509"/>
      <c r="V20" s="509"/>
      <c r="W20" s="509"/>
      <c r="X20" s="179"/>
      <c r="Y20" s="505"/>
    </row>
    <row r="21" spans="1:25" ht="13.15" customHeight="1">
      <c r="A21" s="1380"/>
      <c r="B21" s="1383"/>
      <c r="C21" s="1340"/>
      <c r="D21" s="1386" t="s">
        <v>81</v>
      </c>
      <c r="E21" s="1389" t="s">
        <v>39</v>
      </c>
      <c r="F21" s="1448" t="s">
        <v>484</v>
      </c>
      <c r="G21" s="539" t="s">
        <v>76</v>
      </c>
      <c r="H21" s="774">
        <f>I21+K21</f>
        <v>0</v>
      </c>
      <c r="I21" s="768">
        <v>0</v>
      </c>
      <c r="J21" s="775"/>
      <c r="K21" s="770">
        <v>0</v>
      </c>
      <c r="L21" s="771">
        <v>821</v>
      </c>
      <c r="M21" s="772">
        <v>0</v>
      </c>
      <c r="N21" s="121" t="s">
        <v>395</v>
      </c>
      <c r="O21" s="54"/>
      <c r="P21" s="55" t="s">
        <v>40</v>
      </c>
      <c r="Q21" s="56"/>
      <c r="R21" s="961"/>
      <c r="S21" s="961"/>
      <c r="T21" s="1076"/>
      <c r="U21" s="961"/>
      <c r="V21" s="961"/>
      <c r="W21" s="961"/>
      <c r="X21" s="505"/>
      <c r="Y21" s="505"/>
    </row>
    <row r="22" spans="1:25">
      <c r="A22" s="1381"/>
      <c r="B22" s="1384"/>
      <c r="C22" s="1341"/>
      <c r="D22" s="1387"/>
      <c r="E22" s="1390"/>
      <c r="F22" s="1449"/>
      <c r="G22" s="57" t="s">
        <v>64</v>
      </c>
      <c r="H22" s="785">
        <f>I22+K22</f>
        <v>1259.7</v>
      </c>
      <c r="I22" s="786">
        <v>4.2</v>
      </c>
      <c r="J22" s="787">
        <v>2.4</v>
      </c>
      <c r="K22" s="788">
        <v>1255.5</v>
      </c>
      <c r="L22" s="789">
        <v>2736.9</v>
      </c>
      <c r="M22" s="790">
        <v>0</v>
      </c>
      <c r="N22" s="69"/>
      <c r="O22" s="58"/>
      <c r="P22" s="59"/>
      <c r="Q22" s="60"/>
      <c r="R22" s="961"/>
      <c r="S22" s="961"/>
      <c r="T22" s="1076"/>
      <c r="U22" s="961"/>
      <c r="V22" s="961"/>
      <c r="W22" s="961"/>
      <c r="X22" s="505"/>
      <c r="Y22" s="505"/>
    </row>
    <row r="23" spans="1:25">
      <c r="A23" s="1381"/>
      <c r="B23" s="1384"/>
      <c r="C23" s="1341"/>
      <c r="D23" s="1387"/>
      <c r="E23" s="1390"/>
      <c r="F23" s="1449"/>
      <c r="G23" s="57" t="s">
        <v>35</v>
      </c>
      <c r="H23" s="785">
        <f>I23+K23</f>
        <v>4.5999999999999996</v>
      </c>
      <c r="I23" s="786">
        <v>4.5999999999999996</v>
      </c>
      <c r="J23" s="787">
        <v>4.4000000000000004</v>
      </c>
      <c r="K23" s="788">
        <v>0</v>
      </c>
      <c r="L23" s="789">
        <v>2.5</v>
      </c>
      <c r="M23" s="790"/>
      <c r="N23" s="39"/>
      <c r="O23" s="58"/>
      <c r="P23" s="59"/>
      <c r="Q23" s="60"/>
      <c r="R23" s="509"/>
      <c r="S23" s="509"/>
      <c r="T23" s="50"/>
      <c r="U23" s="509"/>
      <c r="V23" s="509"/>
      <c r="W23" s="509"/>
      <c r="X23" s="505"/>
      <c r="Y23" s="505"/>
    </row>
    <row r="24" spans="1:25" ht="12.6" customHeight="1" thickBot="1">
      <c r="A24" s="1382"/>
      <c r="B24" s="1385"/>
      <c r="C24" s="1342"/>
      <c r="D24" s="1388"/>
      <c r="E24" s="1392"/>
      <c r="F24" s="1450"/>
      <c r="G24" s="61" t="s">
        <v>12</v>
      </c>
      <c r="H24" s="756">
        <f t="shared" ref="H24:M24" si="4">SUM(H21:H23)</f>
        <v>1264.3</v>
      </c>
      <c r="I24" s="757">
        <f t="shared" si="4"/>
        <v>8.8000000000000007</v>
      </c>
      <c r="J24" s="758">
        <f t="shared" si="4"/>
        <v>6.8000000000000007</v>
      </c>
      <c r="K24" s="759">
        <f t="shared" si="4"/>
        <v>1255.5</v>
      </c>
      <c r="L24" s="759">
        <f t="shared" si="4"/>
        <v>3560.4</v>
      </c>
      <c r="M24" s="759">
        <f t="shared" si="4"/>
        <v>0</v>
      </c>
      <c r="N24" s="62"/>
      <c r="O24" s="63"/>
      <c r="P24" s="64"/>
      <c r="Q24" s="65"/>
      <c r="R24" s="509"/>
      <c r="S24" s="509"/>
      <c r="T24" s="50"/>
      <c r="U24" s="509"/>
      <c r="V24" s="509"/>
      <c r="W24" s="509"/>
      <c r="X24" s="505"/>
      <c r="Y24" s="505"/>
    </row>
    <row r="25" spans="1:25" ht="13.15" customHeight="1">
      <c r="A25" s="1380"/>
      <c r="B25" s="1383"/>
      <c r="C25" s="1340"/>
      <c r="D25" s="1386" t="s">
        <v>82</v>
      </c>
      <c r="E25" s="1389" t="s">
        <v>39</v>
      </c>
      <c r="F25" s="1393" t="s">
        <v>485</v>
      </c>
      <c r="G25" s="539" t="s">
        <v>76</v>
      </c>
      <c r="H25" s="762">
        <f>I25+K25</f>
        <v>771.3</v>
      </c>
      <c r="I25" s="768">
        <v>0</v>
      </c>
      <c r="J25" s="775"/>
      <c r="K25" s="770">
        <v>771.3</v>
      </c>
      <c r="L25" s="771">
        <v>0</v>
      </c>
      <c r="M25" s="772">
        <v>0</v>
      </c>
      <c r="N25" s="34"/>
      <c r="O25" s="66"/>
      <c r="P25" s="67"/>
      <c r="Q25" s="68"/>
      <c r="R25" s="509"/>
      <c r="S25" s="509"/>
      <c r="T25" s="50"/>
      <c r="U25" s="509"/>
      <c r="V25" s="509"/>
      <c r="W25" s="509"/>
      <c r="X25" s="845"/>
      <c r="Y25" s="505"/>
    </row>
    <row r="26" spans="1:25" ht="13.15" customHeight="1">
      <c r="A26" s="1381"/>
      <c r="B26" s="1384"/>
      <c r="C26" s="1341"/>
      <c r="D26" s="1387"/>
      <c r="E26" s="1390"/>
      <c r="F26" s="1394"/>
      <c r="G26" s="38" t="s">
        <v>64</v>
      </c>
      <c r="H26" s="762">
        <f>I26+K26</f>
        <v>26.4</v>
      </c>
      <c r="I26" s="763">
        <v>7.9</v>
      </c>
      <c r="J26" s="764">
        <v>6.3</v>
      </c>
      <c r="K26" s="765">
        <v>18.5</v>
      </c>
      <c r="L26" s="773">
        <v>0</v>
      </c>
      <c r="M26" s="767">
        <v>0</v>
      </c>
      <c r="N26" s="1409" t="s">
        <v>572</v>
      </c>
      <c r="O26" s="70" t="s">
        <v>40</v>
      </c>
      <c r="P26" s="71"/>
      <c r="Q26" s="72"/>
      <c r="R26" s="509"/>
      <c r="S26" s="509"/>
      <c r="T26" s="50"/>
      <c r="U26" s="509"/>
      <c r="V26" s="509"/>
      <c r="W26" s="509"/>
      <c r="X26" s="505"/>
      <c r="Y26" s="505"/>
    </row>
    <row r="27" spans="1:25">
      <c r="A27" s="1381"/>
      <c r="B27" s="1384"/>
      <c r="C27" s="1341"/>
      <c r="D27" s="1387"/>
      <c r="E27" s="1390"/>
      <c r="F27" s="1394"/>
      <c r="G27" s="38" t="s">
        <v>35</v>
      </c>
      <c r="H27" s="762">
        <f>I27+K27</f>
        <v>0.7</v>
      </c>
      <c r="I27" s="763">
        <v>0.7</v>
      </c>
      <c r="J27" s="764">
        <v>0.6</v>
      </c>
      <c r="K27" s="765">
        <v>0</v>
      </c>
      <c r="L27" s="773">
        <v>0</v>
      </c>
      <c r="M27" s="767">
        <v>0</v>
      </c>
      <c r="N27" s="1408"/>
      <c r="O27" s="70"/>
      <c r="P27" s="71"/>
      <c r="Q27" s="72"/>
      <c r="R27" s="509"/>
      <c r="S27" s="509"/>
      <c r="T27" s="50"/>
      <c r="U27" s="509"/>
      <c r="V27" s="509"/>
      <c r="W27" s="509"/>
      <c r="X27" s="505"/>
      <c r="Y27" s="505"/>
    </row>
    <row r="28" spans="1:25" ht="25.9" customHeight="1" thickBot="1">
      <c r="A28" s="1382"/>
      <c r="B28" s="1385"/>
      <c r="C28" s="1342"/>
      <c r="D28" s="1388"/>
      <c r="E28" s="1392"/>
      <c r="F28" s="1392"/>
      <c r="G28" s="45" t="s">
        <v>12</v>
      </c>
      <c r="H28" s="756">
        <f>SUM(H25:H27)</f>
        <v>798.4</v>
      </c>
      <c r="I28" s="757">
        <f t="shared" ref="I28:M28" si="5">SUM(I25:I27)</f>
        <v>8.6</v>
      </c>
      <c r="J28" s="758">
        <f t="shared" si="5"/>
        <v>6.8999999999999995</v>
      </c>
      <c r="K28" s="759">
        <f>SUM(K25:K27)</f>
        <v>789.8</v>
      </c>
      <c r="L28" s="759">
        <f t="shared" si="5"/>
        <v>0</v>
      </c>
      <c r="M28" s="759">
        <f t="shared" si="5"/>
        <v>0</v>
      </c>
      <c r="N28" s="73"/>
      <c r="O28" s="74"/>
      <c r="P28" s="75"/>
      <c r="Q28" s="76"/>
      <c r="R28" s="509"/>
      <c r="S28" s="509"/>
      <c r="T28" s="50"/>
      <c r="U28" s="509"/>
      <c r="V28" s="509"/>
      <c r="W28" s="509"/>
      <c r="X28" s="505"/>
      <c r="Y28" s="505"/>
    </row>
    <row r="29" spans="1:25" ht="13.15" customHeight="1">
      <c r="A29" s="1380"/>
      <c r="B29" s="1383"/>
      <c r="C29" s="1340"/>
      <c r="D29" s="1417" t="s">
        <v>83</v>
      </c>
      <c r="E29" s="1389" t="s">
        <v>39</v>
      </c>
      <c r="F29" s="1393" t="s">
        <v>485</v>
      </c>
      <c r="G29" s="539" t="s">
        <v>76</v>
      </c>
      <c r="H29" s="774">
        <f>I29+K29</f>
        <v>0</v>
      </c>
      <c r="I29" s="768">
        <v>0</v>
      </c>
      <c r="J29" s="775"/>
      <c r="K29" s="770">
        <v>0</v>
      </c>
      <c r="L29" s="771">
        <v>0</v>
      </c>
      <c r="M29" s="772">
        <v>0</v>
      </c>
      <c r="N29" s="1407" t="s">
        <v>573</v>
      </c>
      <c r="O29" s="66" t="s">
        <v>40</v>
      </c>
      <c r="P29" s="67"/>
      <c r="Q29" s="68"/>
      <c r="R29" s="509"/>
      <c r="S29" s="509"/>
      <c r="T29" s="50"/>
      <c r="U29" s="509"/>
      <c r="V29" s="509"/>
      <c r="W29" s="509"/>
      <c r="X29" s="505"/>
      <c r="Y29" s="505"/>
    </row>
    <row r="30" spans="1:25">
      <c r="A30" s="1381"/>
      <c r="B30" s="1384"/>
      <c r="C30" s="1341"/>
      <c r="D30" s="1418"/>
      <c r="E30" s="1390"/>
      <c r="F30" s="1396"/>
      <c r="G30" s="38" t="s">
        <v>64</v>
      </c>
      <c r="H30" s="762">
        <f>I30+K30</f>
        <v>152.4</v>
      </c>
      <c r="I30" s="763">
        <v>2.4</v>
      </c>
      <c r="J30" s="764">
        <v>1.5</v>
      </c>
      <c r="K30" s="765">
        <v>150</v>
      </c>
      <c r="L30" s="773">
        <v>0</v>
      </c>
      <c r="M30" s="767">
        <v>0</v>
      </c>
      <c r="N30" s="1408"/>
      <c r="O30" s="77"/>
      <c r="P30" s="78"/>
      <c r="Q30" s="79"/>
      <c r="R30" s="80"/>
      <c r="S30" s="80"/>
      <c r="T30" s="594"/>
      <c r="U30" s="509"/>
      <c r="V30" s="509"/>
      <c r="W30" s="509"/>
      <c r="X30" s="505"/>
      <c r="Y30" s="505"/>
    </row>
    <row r="31" spans="1:25">
      <c r="A31" s="1381"/>
      <c r="B31" s="1384"/>
      <c r="C31" s="1341"/>
      <c r="D31" s="1418"/>
      <c r="E31" s="1390"/>
      <c r="F31" s="1396"/>
      <c r="G31" s="38" t="s">
        <v>35</v>
      </c>
      <c r="H31" s="762">
        <f>I31+K31</f>
        <v>0.2</v>
      </c>
      <c r="I31" s="763">
        <v>0.2</v>
      </c>
      <c r="J31" s="764">
        <v>0.1</v>
      </c>
      <c r="K31" s="765">
        <v>0</v>
      </c>
      <c r="L31" s="773">
        <v>0</v>
      </c>
      <c r="M31" s="767">
        <v>0</v>
      </c>
      <c r="N31" s="69"/>
      <c r="O31" s="70"/>
      <c r="P31" s="71"/>
      <c r="Q31" s="72"/>
      <c r="R31" s="509"/>
      <c r="S31" s="509"/>
      <c r="T31" s="50"/>
      <c r="U31" s="509"/>
      <c r="V31" s="509"/>
      <c r="W31" s="509"/>
      <c r="X31" s="505"/>
      <c r="Y31" s="505"/>
    </row>
    <row r="32" spans="1:25" ht="13.5" thickBot="1">
      <c r="A32" s="1382"/>
      <c r="B32" s="1385"/>
      <c r="C32" s="1342"/>
      <c r="D32" s="1419"/>
      <c r="E32" s="1392"/>
      <c r="F32" s="1392"/>
      <c r="G32" s="45" t="s">
        <v>12</v>
      </c>
      <c r="H32" s="756">
        <f t="shared" ref="H32:M32" si="6">SUM(H29:H31)</f>
        <v>152.6</v>
      </c>
      <c r="I32" s="757">
        <f t="shared" si="6"/>
        <v>2.6</v>
      </c>
      <c r="J32" s="758">
        <f t="shared" si="6"/>
        <v>1.6</v>
      </c>
      <c r="K32" s="759">
        <f t="shared" si="6"/>
        <v>150</v>
      </c>
      <c r="L32" s="759">
        <f t="shared" si="6"/>
        <v>0</v>
      </c>
      <c r="M32" s="759">
        <f t="shared" si="6"/>
        <v>0</v>
      </c>
      <c r="N32" s="81"/>
      <c r="O32" s="74"/>
      <c r="P32" s="75"/>
      <c r="Q32" s="76"/>
      <c r="R32" s="509"/>
      <c r="S32" s="509"/>
      <c r="T32" s="50"/>
      <c r="U32" s="509"/>
      <c r="V32" s="509"/>
      <c r="W32" s="509"/>
      <c r="X32" s="505"/>
      <c r="Y32" s="505"/>
    </row>
    <row r="33" spans="1:25" ht="13.15" customHeight="1">
      <c r="A33" s="1380"/>
      <c r="B33" s="1383"/>
      <c r="C33" s="1340"/>
      <c r="D33" s="1386" t="s">
        <v>85</v>
      </c>
      <c r="E33" s="1389" t="s">
        <v>39</v>
      </c>
      <c r="F33" s="1393" t="s">
        <v>484</v>
      </c>
      <c r="G33" s="539" t="s">
        <v>76</v>
      </c>
      <c r="H33" s="762">
        <f>I33+K33</f>
        <v>0</v>
      </c>
      <c r="I33" s="768">
        <v>0</v>
      </c>
      <c r="J33" s="775"/>
      <c r="K33" s="770">
        <v>0</v>
      </c>
      <c r="L33" s="771">
        <v>48</v>
      </c>
      <c r="M33" s="772">
        <v>0</v>
      </c>
      <c r="N33" s="51" t="s">
        <v>78</v>
      </c>
      <c r="O33" s="66" t="s">
        <v>40</v>
      </c>
      <c r="P33" s="67"/>
      <c r="Q33" s="37"/>
      <c r="R33" s="509"/>
      <c r="S33" s="509"/>
      <c r="T33" s="50"/>
      <c r="U33" s="509"/>
      <c r="V33" s="509"/>
      <c r="W33" s="509"/>
      <c r="X33" s="505"/>
      <c r="Y33" s="505"/>
    </row>
    <row r="34" spans="1:25" ht="25.5">
      <c r="A34" s="1381"/>
      <c r="B34" s="1384"/>
      <c r="C34" s="1341"/>
      <c r="D34" s="1387"/>
      <c r="E34" s="1390"/>
      <c r="F34" s="1394"/>
      <c r="G34" s="38" t="s">
        <v>64</v>
      </c>
      <c r="H34" s="762">
        <f>I34+K34</f>
        <v>94.5</v>
      </c>
      <c r="I34" s="763">
        <v>2</v>
      </c>
      <c r="J34" s="924">
        <v>1.9</v>
      </c>
      <c r="K34" s="765">
        <v>92.5</v>
      </c>
      <c r="L34" s="773">
        <v>592</v>
      </c>
      <c r="M34" s="767">
        <v>0</v>
      </c>
      <c r="N34" s="1130" t="s">
        <v>574</v>
      </c>
      <c r="O34" s="70"/>
      <c r="P34" s="71" t="s">
        <v>40</v>
      </c>
      <c r="Q34" s="42"/>
      <c r="R34" s="509"/>
      <c r="S34" s="509"/>
      <c r="T34" s="50"/>
      <c r="U34" s="509"/>
      <c r="V34" s="509"/>
      <c r="W34" s="509"/>
      <c r="X34" s="505"/>
      <c r="Y34" s="505"/>
    </row>
    <row r="35" spans="1:25" ht="26.45" customHeight="1">
      <c r="A35" s="1381"/>
      <c r="B35" s="1384"/>
      <c r="C35" s="1341"/>
      <c r="D35" s="1387"/>
      <c r="E35" s="1391"/>
      <c r="F35" s="1395"/>
      <c r="G35" s="38" t="s">
        <v>35</v>
      </c>
      <c r="H35" s="762">
        <f>I35+K35</f>
        <v>0.3</v>
      </c>
      <c r="I35" s="763">
        <v>0.3</v>
      </c>
      <c r="J35" s="764">
        <v>0.2</v>
      </c>
      <c r="K35" s="765">
        <v>0</v>
      </c>
      <c r="L35" s="766">
        <v>0.1</v>
      </c>
      <c r="M35" s="767">
        <v>0</v>
      </c>
      <c r="N35" s="1130"/>
      <c r="O35" s="82"/>
      <c r="P35" s="83"/>
      <c r="Q35" s="44"/>
      <c r="R35" s="509"/>
      <c r="S35" s="509"/>
      <c r="T35" s="50"/>
      <c r="U35" s="509"/>
      <c r="V35" s="509"/>
      <c r="W35" s="509"/>
      <c r="X35" s="505"/>
      <c r="Y35" s="505"/>
    </row>
    <row r="36" spans="1:25">
      <c r="A36" s="1381"/>
      <c r="B36" s="1384"/>
      <c r="C36" s="1341"/>
      <c r="D36" s="1387"/>
      <c r="E36" s="1391"/>
      <c r="F36" s="1391"/>
      <c r="G36" s="15"/>
      <c r="H36" s="779"/>
      <c r="I36" s="780"/>
      <c r="J36" s="781"/>
      <c r="K36" s="782"/>
      <c r="L36" s="783"/>
      <c r="M36" s="784"/>
      <c r="N36" s="84"/>
      <c r="O36" s="82"/>
      <c r="P36" s="83"/>
      <c r="Q36" s="44"/>
      <c r="R36" s="509"/>
      <c r="S36" s="509"/>
      <c r="T36" s="50"/>
      <c r="U36" s="509"/>
      <c r="V36" s="509"/>
      <c r="W36" s="509"/>
      <c r="X36" s="505"/>
      <c r="Y36" s="505"/>
    </row>
    <row r="37" spans="1:25" ht="13.5" thickBot="1">
      <c r="A37" s="1382"/>
      <c r="B37" s="1385"/>
      <c r="C37" s="1342"/>
      <c r="D37" s="1388"/>
      <c r="E37" s="1392"/>
      <c r="F37" s="1392"/>
      <c r="G37" s="45" t="s">
        <v>12</v>
      </c>
      <c r="H37" s="756">
        <f t="shared" ref="H37:M37" si="7">SUM(H33:H36)</f>
        <v>94.8</v>
      </c>
      <c r="I37" s="756">
        <f t="shared" si="7"/>
        <v>2.2999999999999998</v>
      </c>
      <c r="J37" s="756">
        <f t="shared" si="7"/>
        <v>2.1</v>
      </c>
      <c r="K37" s="756">
        <f t="shared" si="7"/>
        <v>92.5</v>
      </c>
      <c r="L37" s="756">
        <f t="shared" si="7"/>
        <v>640.1</v>
      </c>
      <c r="M37" s="756">
        <f t="shared" si="7"/>
        <v>0</v>
      </c>
      <c r="N37" s="85"/>
      <c r="O37" s="74"/>
      <c r="P37" s="75"/>
      <c r="Q37" s="49"/>
      <c r="R37" s="509"/>
      <c r="S37" s="509"/>
      <c r="T37" s="50"/>
      <c r="U37" s="509"/>
      <c r="V37" s="509"/>
      <c r="W37" s="509"/>
      <c r="X37" s="505"/>
      <c r="Y37" s="505"/>
    </row>
    <row r="38" spans="1:25" ht="13.15" customHeight="1">
      <c r="A38" s="1380"/>
      <c r="B38" s="1383"/>
      <c r="C38" s="1340"/>
      <c r="D38" s="1386" t="s">
        <v>88</v>
      </c>
      <c r="E38" s="1389" t="s">
        <v>39</v>
      </c>
      <c r="F38" s="1393" t="s">
        <v>484</v>
      </c>
      <c r="G38" s="539" t="s">
        <v>76</v>
      </c>
      <c r="H38" s="762">
        <f>I38+K38</f>
        <v>0</v>
      </c>
      <c r="I38" s="768">
        <v>0</v>
      </c>
      <c r="J38" s="775"/>
      <c r="K38" s="770">
        <v>0</v>
      </c>
      <c r="L38" s="771">
        <v>0</v>
      </c>
      <c r="M38" s="772">
        <v>0</v>
      </c>
      <c r="N38" s="51" t="s">
        <v>79</v>
      </c>
      <c r="O38" s="66" t="s">
        <v>40</v>
      </c>
      <c r="P38" s="67"/>
      <c r="Q38" s="37"/>
      <c r="R38" s="509"/>
      <c r="S38" s="509"/>
      <c r="T38" s="50"/>
      <c r="U38" s="509"/>
      <c r="V38" s="509"/>
      <c r="W38" s="509"/>
      <c r="X38" s="505"/>
      <c r="Y38" s="505"/>
    </row>
    <row r="39" spans="1:25">
      <c r="A39" s="1381"/>
      <c r="B39" s="1384"/>
      <c r="C39" s="1341"/>
      <c r="D39" s="1387"/>
      <c r="E39" s="1390"/>
      <c r="F39" s="1394"/>
      <c r="G39" s="38" t="s">
        <v>64</v>
      </c>
      <c r="H39" s="762">
        <f>I39+K39</f>
        <v>123.7</v>
      </c>
      <c r="I39" s="763">
        <v>27.3</v>
      </c>
      <c r="J39" s="764">
        <v>10</v>
      </c>
      <c r="K39" s="765">
        <v>96.4</v>
      </c>
      <c r="L39" s="773">
        <v>0</v>
      </c>
      <c r="M39" s="767">
        <v>0</v>
      </c>
      <c r="N39" s="84"/>
      <c r="O39" s="70"/>
      <c r="P39" s="71"/>
      <c r="Q39" s="42"/>
      <c r="R39" s="509"/>
      <c r="S39" s="509"/>
      <c r="T39" s="50"/>
      <c r="U39" s="509"/>
      <c r="V39" s="509"/>
      <c r="W39" s="509"/>
      <c r="X39" s="505"/>
      <c r="Y39" s="505"/>
    </row>
    <row r="40" spans="1:25">
      <c r="A40" s="1381"/>
      <c r="B40" s="1384"/>
      <c r="C40" s="1341"/>
      <c r="D40" s="1387"/>
      <c r="E40" s="1391"/>
      <c r="F40" s="1395"/>
      <c r="G40" s="38" t="s">
        <v>35</v>
      </c>
      <c r="H40" s="762">
        <f>I40+K40</f>
        <v>0</v>
      </c>
      <c r="I40" s="763">
        <v>0</v>
      </c>
      <c r="J40" s="764">
        <v>0</v>
      </c>
      <c r="K40" s="765">
        <v>0</v>
      </c>
      <c r="L40" s="766">
        <v>0</v>
      </c>
      <c r="M40" s="767"/>
      <c r="N40" s="84"/>
      <c r="O40" s="82"/>
      <c r="P40" s="83"/>
      <c r="Q40" s="44"/>
      <c r="R40" s="509"/>
      <c r="S40" s="509"/>
      <c r="T40" s="50"/>
      <c r="U40" s="509"/>
      <c r="V40" s="509"/>
      <c r="W40" s="509"/>
      <c r="X40" s="505"/>
      <c r="Y40" s="505"/>
    </row>
    <row r="41" spans="1:25" ht="13.5" thickBot="1">
      <c r="A41" s="1382"/>
      <c r="B41" s="1385"/>
      <c r="C41" s="1342"/>
      <c r="D41" s="1388"/>
      <c r="E41" s="1392"/>
      <c r="F41" s="1392"/>
      <c r="G41" s="45" t="s">
        <v>12</v>
      </c>
      <c r="H41" s="756">
        <f t="shared" ref="H41:M41" si="8">SUM(H38:H40)</f>
        <v>123.7</v>
      </c>
      <c r="I41" s="756">
        <f t="shared" si="8"/>
        <v>27.3</v>
      </c>
      <c r="J41" s="756">
        <f t="shared" si="8"/>
        <v>10</v>
      </c>
      <c r="K41" s="756">
        <f t="shared" si="8"/>
        <v>96.4</v>
      </c>
      <c r="L41" s="756">
        <f t="shared" si="8"/>
        <v>0</v>
      </c>
      <c r="M41" s="756">
        <f t="shared" si="8"/>
        <v>0</v>
      </c>
      <c r="N41" s="85"/>
      <c r="O41" s="74"/>
      <c r="P41" s="75"/>
      <c r="Q41" s="49"/>
      <c r="R41" s="509"/>
      <c r="S41" s="509"/>
      <c r="T41" s="50"/>
      <c r="U41" s="509"/>
      <c r="V41" s="509"/>
      <c r="W41" s="509"/>
      <c r="X41" s="505"/>
      <c r="Y41" s="505"/>
    </row>
    <row r="42" spans="1:25" s="505" customFormat="1" ht="13.15" customHeight="1">
      <c r="A42" s="1380"/>
      <c r="B42" s="1383"/>
      <c r="C42" s="1340"/>
      <c r="D42" s="1386" t="s">
        <v>391</v>
      </c>
      <c r="E42" s="1389" t="s">
        <v>39</v>
      </c>
      <c r="F42" s="1393" t="s">
        <v>63</v>
      </c>
      <c r="G42" s="539" t="s">
        <v>76</v>
      </c>
      <c r="H42" s="762">
        <f>I42+K42</f>
        <v>0</v>
      </c>
      <c r="I42" s="768">
        <v>0</v>
      </c>
      <c r="J42" s="775"/>
      <c r="K42" s="770">
        <v>0</v>
      </c>
      <c r="L42" s="771">
        <v>0</v>
      </c>
      <c r="M42" s="772">
        <v>0</v>
      </c>
      <c r="N42" s="51"/>
      <c r="O42" s="66"/>
      <c r="P42" s="67"/>
      <c r="Q42" s="37"/>
      <c r="R42" s="509"/>
      <c r="S42" s="509"/>
      <c r="T42" s="50"/>
      <c r="U42" s="509"/>
      <c r="V42" s="509"/>
      <c r="W42" s="509"/>
    </row>
    <row r="43" spans="1:25" s="505" customFormat="1">
      <c r="A43" s="1381"/>
      <c r="B43" s="1384"/>
      <c r="C43" s="1341"/>
      <c r="D43" s="1387"/>
      <c r="E43" s="1390"/>
      <c r="F43" s="1394"/>
      <c r="G43" s="38" t="s">
        <v>64</v>
      </c>
      <c r="H43" s="762">
        <f>I43+K43</f>
        <v>0</v>
      </c>
      <c r="I43" s="763">
        <v>0</v>
      </c>
      <c r="J43" s="776"/>
      <c r="K43" s="765">
        <v>0</v>
      </c>
      <c r="L43" s="773">
        <v>0</v>
      </c>
      <c r="M43" s="767">
        <v>0</v>
      </c>
      <c r="N43" s="84"/>
      <c r="O43" s="70"/>
      <c r="P43" s="71"/>
      <c r="Q43" s="42"/>
      <c r="R43" s="509"/>
      <c r="S43" s="509"/>
      <c r="T43" s="50"/>
      <c r="U43" s="509"/>
      <c r="V43" s="509"/>
      <c r="W43" s="509"/>
    </row>
    <row r="44" spans="1:25" s="505" customFormat="1">
      <c r="A44" s="1381"/>
      <c r="B44" s="1384"/>
      <c r="C44" s="1341"/>
      <c r="D44" s="1387"/>
      <c r="E44" s="1391"/>
      <c r="F44" s="1395"/>
      <c r="G44" s="38" t="s">
        <v>35</v>
      </c>
      <c r="H44" s="762">
        <f>I44+K44</f>
        <v>0</v>
      </c>
      <c r="I44" s="763">
        <v>0</v>
      </c>
      <c r="J44" s="764"/>
      <c r="K44" s="765">
        <v>0</v>
      </c>
      <c r="L44" s="766">
        <v>0</v>
      </c>
      <c r="M44" s="767"/>
      <c r="N44" s="84"/>
      <c r="O44" s="82"/>
      <c r="P44" s="83"/>
      <c r="Q44" s="44"/>
      <c r="R44" s="509"/>
      <c r="S44" s="509"/>
      <c r="T44" s="50"/>
      <c r="U44" s="509"/>
      <c r="V44" s="509"/>
      <c r="W44" s="509"/>
    </row>
    <row r="45" spans="1:25" s="505" customFormat="1" ht="13.5" thickBot="1">
      <c r="A45" s="1382"/>
      <c r="B45" s="1385"/>
      <c r="C45" s="1342"/>
      <c r="D45" s="1388"/>
      <c r="E45" s="1392"/>
      <c r="F45" s="1392"/>
      <c r="G45" s="45" t="s">
        <v>12</v>
      </c>
      <c r="H45" s="756">
        <f t="shared" ref="H45:M45" si="9">SUM(H42:H44)</f>
        <v>0</v>
      </c>
      <c r="I45" s="756">
        <f t="shared" si="9"/>
        <v>0</v>
      </c>
      <c r="J45" s="756">
        <f t="shared" si="9"/>
        <v>0</v>
      </c>
      <c r="K45" s="756">
        <f t="shared" si="9"/>
        <v>0</v>
      </c>
      <c r="L45" s="756">
        <f t="shared" si="9"/>
        <v>0</v>
      </c>
      <c r="M45" s="756">
        <f t="shared" si="9"/>
        <v>0</v>
      </c>
      <c r="N45" s="85"/>
      <c r="O45" s="74"/>
      <c r="P45" s="75"/>
      <c r="Q45" s="49"/>
      <c r="R45" s="509"/>
      <c r="S45" s="509"/>
      <c r="T45" s="50"/>
      <c r="U45" s="509"/>
      <c r="V45" s="509"/>
      <c r="W45" s="509"/>
    </row>
    <row r="46" spans="1:25" s="505" customFormat="1">
      <c r="A46" s="1380"/>
      <c r="B46" s="1383"/>
      <c r="C46" s="1423"/>
      <c r="D46" s="1426" t="s">
        <v>581</v>
      </c>
      <c r="E46" s="1429" t="s">
        <v>39</v>
      </c>
      <c r="F46" s="1433" t="s">
        <v>482</v>
      </c>
      <c r="G46" s="1095" t="s">
        <v>76</v>
      </c>
      <c r="H46" s="1096">
        <f>I46+K46</f>
        <v>0</v>
      </c>
      <c r="I46" s="1097">
        <v>0</v>
      </c>
      <c r="J46" s="1098">
        <v>0</v>
      </c>
      <c r="K46" s="1099">
        <v>0</v>
      </c>
      <c r="L46" s="771">
        <v>289</v>
      </c>
      <c r="M46" s="1100">
        <v>289</v>
      </c>
      <c r="N46" s="1086" t="s">
        <v>79</v>
      </c>
      <c r="O46" s="1101"/>
      <c r="P46" s="1102"/>
      <c r="Q46" s="1103" t="s">
        <v>40</v>
      </c>
      <c r="R46" s="509"/>
      <c r="S46" s="509"/>
      <c r="T46" s="50"/>
      <c r="U46" s="509"/>
      <c r="V46" s="509"/>
      <c r="W46" s="509"/>
    </row>
    <row r="47" spans="1:25" s="505" customFormat="1">
      <c r="A47" s="1381"/>
      <c r="B47" s="1384"/>
      <c r="C47" s="1424"/>
      <c r="D47" s="1427"/>
      <c r="E47" s="1430"/>
      <c r="F47" s="1434"/>
      <c r="G47" s="1104" t="s">
        <v>64</v>
      </c>
      <c r="H47" s="1105">
        <f>I47+K47</f>
        <v>0</v>
      </c>
      <c r="I47" s="1106">
        <v>0</v>
      </c>
      <c r="J47" s="1107">
        <v>0</v>
      </c>
      <c r="K47" s="1108">
        <v>0</v>
      </c>
      <c r="L47" s="773">
        <v>461</v>
      </c>
      <c r="M47" s="1109">
        <v>462</v>
      </c>
      <c r="N47" s="1110"/>
      <c r="O47" s="1111"/>
      <c r="P47" s="1112"/>
      <c r="Q47" s="1113"/>
      <c r="R47" s="509"/>
      <c r="S47" s="509"/>
      <c r="T47" s="50"/>
      <c r="U47" s="509"/>
      <c r="V47" s="509"/>
      <c r="W47" s="509"/>
    </row>
    <row r="48" spans="1:25" s="505" customFormat="1">
      <c r="A48" s="1381"/>
      <c r="B48" s="1384"/>
      <c r="C48" s="1424"/>
      <c r="D48" s="1427"/>
      <c r="E48" s="1431"/>
      <c r="F48" s="1435"/>
      <c r="G48" s="285" t="s">
        <v>35</v>
      </c>
      <c r="H48" s="1114">
        <f>I48+K48</f>
        <v>0</v>
      </c>
      <c r="I48" s="1115">
        <v>0</v>
      </c>
      <c r="J48" s="1116">
        <v>0</v>
      </c>
      <c r="K48" s="1117">
        <v>0</v>
      </c>
      <c r="L48" s="1118"/>
      <c r="M48" s="1119"/>
      <c r="N48" s="1120"/>
      <c r="O48" s="1121"/>
      <c r="P48" s="1112"/>
      <c r="Q48" s="1122"/>
      <c r="R48" s="509"/>
      <c r="S48" s="509"/>
      <c r="T48" s="50"/>
      <c r="U48" s="509"/>
      <c r="V48" s="509"/>
      <c r="W48" s="509"/>
    </row>
    <row r="49" spans="1:25" s="505" customFormat="1" ht="29.45" customHeight="1" thickBot="1">
      <c r="A49" s="1382"/>
      <c r="B49" s="1385"/>
      <c r="C49" s="1425"/>
      <c r="D49" s="1428"/>
      <c r="E49" s="1432"/>
      <c r="F49" s="1432"/>
      <c r="G49" s="45" t="s">
        <v>12</v>
      </c>
      <c r="H49" s="756">
        <f t="shared" ref="H49:M49" si="10">SUM(H46:H48)</f>
        <v>0</v>
      </c>
      <c r="I49" s="757">
        <f t="shared" si="10"/>
        <v>0</v>
      </c>
      <c r="J49" s="758">
        <f t="shared" si="10"/>
        <v>0</v>
      </c>
      <c r="K49" s="759">
        <f t="shared" si="10"/>
        <v>0</v>
      </c>
      <c r="L49" s="760">
        <f>SUM(L46:L48)</f>
        <v>750</v>
      </c>
      <c r="M49" s="761">
        <f t="shared" si="10"/>
        <v>751</v>
      </c>
      <c r="N49" s="1123"/>
      <c r="O49" s="1124"/>
      <c r="P49" s="1125"/>
      <c r="Q49" s="1126"/>
      <c r="R49" s="509"/>
      <c r="S49" s="509"/>
      <c r="T49" s="50"/>
      <c r="U49" s="509"/>
      <c r="V49" s="509"/>
      <c r="W49" s="509"/>
    </row>
    <row r="50" spans="1:25" ht="13.5" thickBot="1">
      <c r="A50" s="32" t="s">
        <v>11</v>
      </c>
      <c r="B50" s="86" t="s">
        <v>11</v>
      </c>
      <c r="C50" s="1397" t="s">
        <v>14</v>
      </c>
      <c r="D50" s="1398"/>
      <c r="E50" s="1398"/>
      <c r="F50" s="1398"/>
      <c r="G50" s="1399"/>
      <c r="H50" s="791">
        <f>H16+H20+H24+H28+H32+H37+H41+H45+H49</f>
        <v>2433.7999999999997</v>
      </c>
      <c r="I50" s="791">
        <f t="shared" ref="I50:M50" si="11">I16+I20+I24+I28+I32+I37+I41+I45+I49</f>
        <v>49.6</v>
      </c>
      <c r="J50" s="791">
        <f t="shared" si="11"/>
        <v>27.4</v>
      </c>
      <c r="K50" s="791">
        <f t="shared" si="11"/>
        <v>2384.2000000000003</v>
      </c>
      <c r="L50" s="791">
        <f t="shared" si="11"/>
        <v>4950.5</v>
      </c>
      <c r="M50" s="791">
        <f t="shared" si="11"/>
        <v>751</v>
      </c>
      <c r="N50" s="87"/>
      <c r="O50" s="88"/>
      <c r="P50" s="88"/>
      <c r="Q50" s="89"/>
      <c r="R50" s="595"/>
      <c r="S50" s="509"/>
      <c r="T50" s="50"/>
      <c r="U50" s="509"/>
      <c r="V50" s="509"/>
      <c r="W50" s="509"/>
      <c r="X50" s="505"/>
      <c r="Y50" s="505"/>
    </row>
    <row r="51" spans="1:25" ht="13.9" customHeight="1" thickBot="1">
      <c r="A51" s="32" t="s">
        <v>11</v>
      </c>
      <c r="B51" s="33" t="s">
        <v>13</v>
      </c>
      <c r="C51" s="1420" t="s">
        <v>89</v>
      </c>
      <c r="D51" s="1421"/>
      <c r="E51" s="1421"/>
      <c r="F51" s="1421"/>
      <c r="G51" s="1421"/>
      <c r="H51" s="1421"/>
      <c r="I51" s="1421"/>
      <c r="J51" s="1421"/>
      <c r="K51" s="1421"/>
      <c r="L51" s="1421"/>
      <c r="M51" s="1421"/>
      <c r="N51" s="1421"/>
      <c r="O51" s="1421"/>
      <c r="P51" s="1421"/>
      <c r="Q51" s="1422"/>
      <c r="R51" s="595"/>
      <c r="S51" s="509"/>
      <c r="T51" s="50"/>
      <c r="U51" s="509"/>
      <c r="V51" s="509"/>
      <c r="W51" s="509"/>
      <c r="X51" s="505"/>
      <c r="Y51" s="505"/>
    </row>
    <row r="52" spans="1:25" ht="13.15" customHeight="1">
      <c r="A52" s="1380" t="s">
        <v>11</v>
      </c>
      <c r="B52" s="1383" t="s">
        <v>13</v>
      </c>
      <c r="C52" s="1340" t="s">
        <v>11</v>
      </c>
      <c r="D52" s="1455" t="s">
        <v>90</v>
      </c>
      <c r="E52" s="1389" t="s">
        <v>39</v>
      </c>
      <c r="F52" s="1393" t="s">
        <v>63</v>
      </c>
      <c r="G52" s="716" t="s">
        <v>76</v>
      </c>
      <c r="H52" s="794">
        <f>H56+H60+H64+H68+H72+H76+H80+H89+H102+H106+H109+H114+H123+H127+H131+H135+H139+H143+H147+H151+H155+H159+H163</f>
        <v>0</v>
      </c>
      <c r="I52" s="794">
        <f t="shared" ref="I52:K52" si="12">I56+I60+I64+I68+I72+I76+I80+I89+I102+I106+I109+I114+I123+I127+I131+I135+I139+I143+I147+I151+I155+I159+I163</f>
        <v>0</v>
      </c>
      <c r="J52" s="794">
        <f t="shared" si="12"/>
        <v>0</v>
      </c>
      <c r="K52" s="794">
        <f t="shared" si="12"/>
        <v>0</v>
      </c>
      <c r="L52" s="794">
        <f t="shared" ref="L52:M52" si="13">L56+L60+L64+L68+L72+L76+L80+L89+L93+L102+L109+L114+L118+L123+L127+L131+L135+L139+L159+L143+L151+L147+L106</f>
        <v>1701.72</v>
      </c>
      <c r="M52" s="794">
        <f t="shared" si="13"/>
        <v>1.7</v>
      </c>
      <c r="N52" s="51"/>
      <c r="O52" s="66"/>
      <c r="P52" s="67"/>
      <c r="Q52" s="37"/>
      <c r="R52" s="595"/>
      <c r="S52" s="509"/>
      <c r="T52" s="50"/>
      <c r="U52" s="509"/>
      <c r="V52" s="509"/>
      <c r="W52" s="509"/>
      <c r="X52" s="505"/>
      <c r="Y52" s="505"/>
    </row>
    <row r="53" spans="1:25">
      <c r="A53" s="1381"/>
      <c r="B53" s="1384"/>
      <c r="C53" s="1341"/>
      <c r="D53" s="1456"/>
      <c r="E53" s="1390"/>
      <c r="F53" s="1394"/>
      <c r="G53" s="717" t="s">
        <v>64</v>
      </c>
      <c r="H53" s="795">
        <f>H57+H61+H65+H69+H73+H77+H81+H90+H97+H101+H111+H115+H119+H124+H128+H132+H136+H140+H160+H144+H152+H148+H105+H156+H164</f>
        <v>9041.5000000000018</v>
      </c>
      <c r="I53" s="795">
        <f t="shared" ref="I53:M53" si="14">I57+I61+I65+I69+I73+I77+I81+I90+I97+I101+I111+I115+I119+I124+I128+I132+I136+I140+I160+I144+I152+I148+I105+I156+I164</f>
        <v>1768.6000000000001</v>
      </c>
      <c r="J53" s="795">
        <f t="shared" si="14"/>
        <v>53.5</v>
      </c>
      <c r="K53" s="795">
        <f t="shared" si="14"/>
        <v>7272.9</v>
      </c>
      <c r="L53" s="795">
        <f t="shared" si="14"/>
        <v>2184.7200000000003</v>
      </c>
      <c r="M53" s="795">
        <f t="shared" si="14"/>
        <v>24.9</v>
      </c>
      <c r="N53" s="84"/>
      <c r="O53" s="70"/>
      <c r="P53" s="71"/>
      <c r="Q53" s="42"/>
      <c r="R53" s="595"/>
      <c r="S53" s="509"/>
      <c r="T53" s="50"/>
      <c r="U53" s="509"/>
      <c r="V53" s="509"/>
      <c r="W53" s="509"/>
      <c r="X53" s="505"/>
      <c r="Y53" s="505"/>
    </row>
    <row r="54" spans="1:25">
      <c r="A54" s="1381"/>
      <c r="B54" s="1384"/>
      <c r="C54" s="1341"/>
      <c r="D54" s="1456"/>
      <c r="E54" s="1391"/>
      <c r="F54" s="1395"/>
      <c r="G54" s="717" t="s">
        <v>35</v>
      </c>
      <c r="H54" s="795">
        <f>H58+H62+H66+H70+H74+H78+H82+H85+H91+H98+H110+H116+H120+H125+H129+H133+H137+H141+H161+H145+H103+H153+H149+H107+H157+H165</f>
        <v>224.19999999999996</v>
      </c>
      <c r="I54" s="795">
        <f t="shared" ref="I54:M54" si="15">I58+I62+I66+I70+I74+I78+I82+I85+I91+I98+I110+I116+I120+I125+I129+I133+I137+I141+I161+I145+I103+I153+I149+I107+I157+I165</f>
        <v>81.400000000000006</v>
      </c>
      <c r="J54" s="795">
        <f t="shared" si="15"/>
        <v>23.2</v>
      </c>
      <c r="K54" s="795">
        <f t="shared" si="15"/>
        <v>142.80000000000001</v>
      </c>
      <c r="L54" s="795">
        <f t="shared" si="15"/>
        <v>25.2</v>
      </c>
      <c r="M54" s="795">
        <f t="shared" si="15"/>
        <v>9.1</v>
      </c>
      <c r="N54" s="84"/>
      <c r="O54" s="82"/>
      <c r="P54" s="83"/>
      <c r="Q54" s="44"/>
      <c r="R54" s="595"/>
      <c r="S54" s="509"/>
      <c r="T54" s="50"/>
      <c r="U54" s="509"/>
      <c r="V54" s="509"/>
      <c r="W54" s="509"/>
      <c r="X54" s="505"/>
      <c r="Y54" s="505"/>
    </row>
    <row r="55" spans="1:25" ht="13.5" thickBot="1">
      <c r="A55" s="1382"/>
      <c r="B55" s="1385"/>
      <c r="C55" s="1342"/>
      <c r="D55" s="1457"/>
      <c r="E55" s="1392"/>
      <c r="F55" s="1392"/>
      <c r="G55" s="45" t="s">
        <v>12</v>
      </c>
      <c r="H55" s="802">
        <f>H52+H53+H54</f>
        <v>9265.7000000000025</v>
      </c>
      <c r="I55" s="802">
        <f t="shared" ref="I55:M55" si="16">I52+I53+I54</f>
        <v>1850.0000000000002</v>
      </c>
      <c r="J55" s="802">
        <f t="shared" si="16"/>
        <v>76.7</v>
      </c>
      <c r="K55" s="802">
        <f t="shared" si="16"/>
        <v>7415.7</v>
      </c>
      <c r="L55" s="802">
        <f t="shared" si="16"/>
        <v>3911.6400000000003</v>
      </c>
      <c r="M55" s="802">
        <f t="shared" si="16"/>
        <v>35.699999999999996</v>
      </c>
      <c r="N55" s="90"/>
      <c r="O55" s="74"/>
      <c r="P55" s="75"/>
      <c r="Q55" s="49"/>
      <c r="R55" s="595"/>
      <c r="S55" s="509"/>
      <c r="T55" s="50"/>
      <c r="U55" s="509"/>
      <c r="V55" s="509"/>
      <c r="W55" s="509"/>
      <c r="X55" s="505"/>
      <c r="Y55" s="505"/>
    </row>
    <row r="56" spans="1:25" ht="13.15" customHeight="1">
      <c r="A56" s="1380"/>
      <c r="B56" s="1383"/>
      <c r="C56" s="1340"/>
      <c r="D56" s="1386" t="s">
        <v>91</v>
      </c>
      <c r="E56" s="1389" t="s">
        <v>39</v>
      </c>
      <c r="F56" s="1393" t="s">
        <v>486</v>
      </c>
      <c r="G56" s="539" t="s">
        <v>76</v>
      </c>
      <c r="H56" s="774">
        <f>I56+K56</f>
        <v>0</v>
      </c>
      <c r="I56" s="768">
        <v>0</v>
      </c>
      <c r="J56" s="775"/>
      <c r="K56" s="770">
        <v>0</v>
      </c>
      <c r="L56" s="771">
        <v>0</v>
      </c>
      <c r="M56" s="772">
        <v>0</v>
      </c>
      <c r="N56" s="1070" t="s">
        <v>396</v>
      </c>
      <c r="O56" s="66" t="s">
        <v>40</v>
      </c>
      <c r="P56" s="67"/>
      <c r="Q56" s="37"/>
      <c r="R56" s="595"/>
      <c r="S56" s="509"/>
      <c r="T56" s="50"/>
      <c r="U56" s="509"/>
      <c r="V56" s="509"/>
      <c r="W56" s="509"/>
      <c r="X56" s="505"/>
      <c r="Y56" s="505"/>
    </row>
    <row r="57" spans="1:25" ht="26.45" customHeight="1">
      <c r="A57" s="1381"/>
      <c r="B57" s="1384"/>
      <c r="C57" s="1341"/>
      <c r="D57" s="1387"/>
      <c r="E57" s="1390"/>
      <c r="F57" s="1394"/>
      <c r="G57" s="38" t="s">
        <v>64</v>
      </c>
      <c r="H57" s="762">
        <f>I57+K57</f>
        <v>4877.8999999999996</v>
      </c>
      <c r="I57" s="763">
        <v>10</v>
      </c>
      <c r="J57" s="764">
        <v>9.4</v>
      </c>
      <c r="K57" s="765">
        <v>4867.8999999999996</v>
      </c>
      <c r="L57" s="773">
        <v>0</v>
      </c>
      <c r="M57" s="767">
        <v>0</v>
      </c>
      <c r="N57" s="1071"/>
      <c r="O57" s="70"/>
      <c r="P57" s="71"/>
      <c r="Q57" s="42"/>
      <c r="R57" s="595"/>
      <c r="S57" s="509"/>
      <c r="T57" s="50"/>
      <c r="U57" s="509"/>
      <c r="V57" s="509"/>
      <c r="W57" s="509"/>
      <c r="X57" s="505"/>
      <c r="Y57" s="505"/>
    </row>
    <row r="58" spans="1:25">
      <c r="A58" s="1381"/>
      <c r="B58" s="1384"/>
      <c r="C58" s="1341"/>
      <c r="D58" s="1387"/>
      <c r="E58" s="1391"/>
      <c r="F58" s="1395"/>
      <c r="G58" s="38" t="s">
        <v>35</v>
      </c>
      <c r="H58" s="762">
        <f>I58+K58</f>
        <v>3.2</v>
      </c>
      <c r="I58" s="803">
        <v>3.2</v>
      </c>
      <c r="J58" s="764">
        <v>3</v>
      </c>
      <c r="K58" s="765">
        <v>0</v>
      </c>
      <c r="L58" s="766">
        <v>0</v>
      </c>
      <c r="M58" s="767">
        <v>0</v>
      </c>
      <c r="N58" s="84"/>
      <c r="O58" s="82"/>
      <c r="P58" s="83"/>
      <c r="Q58" s="44"/>
      <c r="R58" s="595"/>
      <c r="S58" s="509"/>
      <c r="T58" s="50"/>
      <c r="U58" s="509"/>
      <c r="V58" s="509"/>
      <c r="W58" s="509"/>
      <c r="X58" s="505"/>
      <c r="Y58" s="505"/>
    </row>
    <row r="59" spans="1:25" ht="13.5" thickBot="1">
      <c r="A59" s="1382"/>
      <c r="B59" s="1385"/>
      <c r="C59" s="1342"/>
      <c r="D59" s="1388"/>
      <c r="E59" s="1392"/>
      <c r="F59" s="1392"/>
      <c r="G59" s="45" t="s">
        <v>12</v>
      </c>
      <c r="H59" s="756">
        <f t="shared" ref="H59:M59" si="17">SUM(H56:H58)</f>
        <v>4881.0999999999995</v>
      </c>
      <c r="I59" s="757">
        <f t="shared" si="17"/>
        <v>13.2</v>
      </c>
      <c r="J59" s="758">
        <f t="shared" si="17"/>
        <v>12.4</v>
      </c>
      <c r="K59" s="759">
        <f t="shared" si="17"/>
        <v>4867.8999999999996</v>
      </c>
      <c r="L59" s="759">
        <f t="shared" si="17"/>
        <v>0</v>
      </c>
      <c r="M59" s="759">
        <f t="shared" si="17"/>
        <v>0</v>
      </c>
      <c r="N59" s="1061"/>
      <c r="O59" s="74"/>
      <c r="P59" s="75"/>
      <c r="Q59" s="49"/>
      <c r="R59" s="509"/>
      <c r="S59" s="509"/>
      <c r="T59" s="509"/>
      <c r="U59" s="509"/>
      <c r="V59" s="509"/>
      <c r="W59" s="509"/>
      <c r="X59" s="505"/>
      <c r="Y59" s="505"/>
    </row>
    <row r="60" spans="1:25" ht="13.15" customHeight="1">
      <c r="A60" s="1380"/>
      <c r="B60" s="1383"/>
      <c r="C60" s="1340"/>
      <c r="D60" s="1386" t="s">
        <v>92</v>
      </c>
      <c r="E60" s="1389" t="s">
        <v>39</v>
      </c>
      <c r="F60" s="1393" t="s">
        <v>484</v>
      </c>
      <c r="G60" s="539" t="s">
        <v>76</v>
      </c>
      <c r="H60" s="774">
        <f>I60+K60</f>
        <v>0</v>
      </c>
      <c r="I60" s="768">
        <v>0</v>
      </c>
      <c r="J60" s="775"/>
      <c r="K60" s="770">
        <v>0</v>
      </c>
      <c r="L60" s="771">
        <v>199.8</v>
      </c>
      <c r="M60" s="772">
        <v>0</v>
      </c>
      <c r="N60" s="1407" t="s">
        <v>575</v>
      </c>
      <c r="O60" s="66"/>
      <c r="P60" s="67" t="s">
        <v>40</v>
      </c>
      <c r="Q60" s="37"/>
      <c r="R60" s="509"/>
      <c r="S60" s="509"/>
      <c r="T60" s="509"/>
      <c r="U60" s="509"/>
      <c r="V60" s="509"/>
      <c r="W60" s="509"/>
      <c r="X60" s="505"/>
      <c r="Y60" s="505"/>
    </row>
    <row r="61" spans="1:25">
      <c r="A61" s="1381"/>
      <c r="B61" s="1384"/>
      <c r="C61" s="1341"/>
      <c r="D61" s="1387"/>
      <c r="E61" s="1390"/>
      <c r="F61" s="1394"/>
      <c r="G61" s="38" t="s">
        <v>64</v>
      </c>
      <c r="H61" s="762">
        <f>I61+K61</f>
        <v>626.5</v>
      </c>
      <c r="I61" s="763">
        <v>0</v>
      </c>
      <c r="J61" s="924">
        <v>0</v>
      </c>
      <c r="K61" s="765">
        <v>626.5</v>
      </c>
      <c r="L61" s="773">
        <v>154.19999999999999</v>
      </c>
      <c r="M61" s="767">
        <v>0</v>
      </c>
      <c r="N61" s="1408"/>
      <c r="O61" s="70"/>
      <c r="P61" s="71"/>
      <c r="Q61" s="42"/>
      <c r="R61" s="509"/>
      <c r="S61" s="509"/>
      <c r="T61" s="509"/>
      <c r="U61" s="509"/>
      <c r="V61" s="509"/>
      <c r="W61" s="509"/>
      <c r="X61" s="505"/>
      <c r="Y61" s="505"/>
    </row>
    <row r="62" spans="1:25">
      <c r="A62" s="1381"/>
      <c r="B62" s="1384"/>
      <c r="C62" s="1341"/>
      <c r="D62" s="1387"/>
      <c r="E62" s="1391"/>
      <c r="F62" s="1395"/>
      <c r="G62" s="38" t="s">
        <v>35</v>
      </c>
      <c r="H62" s="762">
        <f>I62+K62</f>
        <v>0</v>
      </c>
      <c r="I62" s="763">
        <v>0</v>
      </c>
      <c r="J62" s="764">
        <v>0</v>
      </c>
      <c r="K62" s="765">
        <v>0</v>
      </c>
      <c r="L62" s="766">
        <v>1.2</v>
      </c>
      <c r="M62" s="767">
        <v>0</v>
      </c>
      <c r="N62" s="84"/>
      <c r="O62" s="82"/>
      <c r="P62" s="83"/>
      <c r="Q62" s="44"/>
      <c r="R62" s="509"/>
      <c r="S62" s="509"/>
      <c r="T62" s="509"/>
      <c r="U62" s="509"/>
      <c r="V62" s="509"/>
      <c r="W62" s="509"/>
      <c r="X62" s="505"/>
      <c r="Y62" s="505"/>
    </row>
    <row r="63" spans="1:25" ht="24" customHeight="1" thickBot="1">
      <c r="A63" s="1382"/>
      <c r="B63" s="1385"/>
      <c r="C63" s="1342"/>
      <c r="D63" s="1388"/>
      <c r="E63" s="1392"/>
      <c r="F63" s="1392"/>
      <c r="G63" s="45" t="s">
        <v>12</v>
      </c>
      <c r="H63" s="756">
        <f>SUM(H60:H62)</f>
        <v>626.5</v>
      </c>
      <c r="I63" s="757">
        <f>SUM(I60:I62)</f>
        <v>0</v>
      </c>
      <c r="J63" s="758">
        <f>SUM(J60:J62)</f>
        <v>0</v>
      </c>
      <c r="K63" s="759">
        <f>SUM(K60:K62)</f>
        <v>626.5</v>
      </c>
      <c r="L63" s="759">
        <f t="shared" ref="L63:M63" si="18">SUM(L60:L62)</f>
        <v>355.2</v>
      </c>
      <c r="M63" s="759">
        <f t="shared" si="18"/>
        <v>0</v>
      </c>
      <c r="N63" s="1075"/>
      <c r="O63" s="74"/>
      <c r="P63" s="75"/>
      <c r="Q63" s="49"/>
      <c r="R63" s="509"/>
      <c r="S63" s="509"/>
      <c r="T63" s="509"/>
      <c r="U63" s="509"/>
      <c r="V63" s="509"/>
      <c r="W63" s="509"/>
      <c r="X63" s="505"/>
      <c r="Y63" s="505"/>
    </row>
    <row r="64" spans="1:25" ht="13.15" customHeight="1">
      <c r="A64" s="1380"/>
      <c r="B64" s="1383"/>
      <c r="C64" s="1340"/>
      <c r="D64" s="1386" t="s">
        <v>93</v>
      </c>
      <c r="E64" s="1389" t="s">
        <v>39</v>
      </c>
      <c r="F64" s="1393" t="s">
        <v>486</v>
      </c>
      <c r="G64" s="539" t="s">
        <v>76</v>
      </c>
      <c r="H64" s="762">
        <f>I64+K64</f>
        <v>0</v>
      </c>
      <c r="I64" s="768">
        <v>0</v>
      </c>
      <c r="J64" s="775"/>
      <c r="K64" s="770">
        <v>0</v>
      </c>
      <c r="L64" s="771">
        <v>0</v>
      </c>
      <c r="M64" s="772">
        <v>0</v>
      </c>
      <c r="N64" s="51" t="s">
        <v>79</v>
      </c>
      <c r="O64" s="66" t="s">
        <v>40</v>
      </c>
      <c r="P64" s="67"/>
      <c r="Q64" s="37"/>
      <c r="R64" s="509"/>
      <c r="S64" s="509"/>
      <c r="T64" s="509"/>
      <c r="U64" s="509"/>
      <c r="V64" s="509"/>
      <c r="W64" s="509"/>
      <c r="X64" s="505"/>
      <c r="Y64" s="505"/>
    </row>
    <row r="65" spans="1:25">
      <c r="A65" s="1381"/>
      <c r="B65" s="1384"/>
      <c r="C65" s="1341"/>
      <c r="D65" s="1387"/>
      <c r="E65" s="1390"/>
      <c r="F65" s="1394"/>
      <c r="G65" s="38" t="s">
        <v>64</v>
      </c>
      <c r="H65" s="762">
        <f>I65+K65</f>
        <v>495.7</v>
      </c>
      <c r="I65" s="763">
        <v>493.9</v>
      </c>
      <c r="J65" s="764">
        <v>5.4</v>
      </c>
      <c r="K65" s="765">
        <v>1.8</v>
      </c>
      <c r="L65" s="773">
        <v>0</v>
      </c>
      <c r="M65" s="767">
        <v>0</v>
      </c>
      <c r="N65" s="84"/>
      <c r="O65" s="70"/>
      <c r="P65" s="71"/>
      <c r="Q65" s="42"/>
      <c r="R65" s="509"/>
      <c r="S65" s="509"/>
      <c r="T65" s="509"/>
      <c r="U65" s="509"/>
      <c r="V65" s="509"/>
      <c r="W65" s="509"/>
      <c r="X65" s="505"/>
      <c r="Y65" s="505"/>
    </row>
    <row r="66" spans="1:25">
      <c r="A66" s="1381"/>
      <c r="B66" s="1384"/>
      <c r="C66" s="1341"/>
      <c r="D66" s="1387"/>
      <c r="E66" s="1391"/>
      <c r="F66" s="1395"/>
      <c r="G66" s="38" t="s">
        <v>35</v>
      </c>
      <c r="H66" s="762">
        <f>I66+K66</f>
        <v>0.4</v>
      </c>
      <c r="I66" s="763">
        <v>0.4</v>
      </c>
      <c r="J66" s="764">
        <v>0.3</v>
      </c>
      <c r="K66" s="765">
        <v>0</v>
      </c>
      <c r="L66" s="766">
        <v>0</v>
      </c>
      <c r="M66" s="767">
        <v>0</v>
      </c>
      <c r="N66" s="84"/>
      <c r="O66" s="82"/>
      <c r="P66" s="83"/>
      <c r="Q66" s="44"/>
      <c r="R66" s="509"/>
      <c r="S66" s="509"/>
      <c r="T66" s="509"/>
      <c r="U66" s="509"/>
      <c r="V66" s="509"/>
      <c r="W66" s="509"/>
      <c r="X66" s="505"/>
      <c r="Y66" s="505"/>
    </row>
    <row r="67" spans="1:25" ht="26.45" customHeight="1" thickBot="1">
      <c r="A67" s="1382"/>
      <c r="B67" s="1385"/>
      <c r="C67" s="1342"/>
      <c r="D67" s="1388"/>
      <c r="E67" s="1392"/>
      <c r="F67" s="1392"/>
      <c r="G67" s="45" t="s">
        <v>12</v>
      </c>
      <c r="H67" s="756">
        <f>SUM(H64:H66)</f>
        <v>496.09999999999997</v>
      </c>
      <c r="I67" s="757">
        <f>SUM(I64:I66)</f>
        <v>494.29999999999995</v>
      </c>
      <c r="J67" s="758">
        <f>SUM(J64:J66)</f>
        <v>5.7</v>
      </c>
      <c r="K67" s="759">
        <f>SUM(K64:K66)</f>
        <v>1.8</v>
      </c>
      <c r="L67" s="759">
        <f t="shared" ref="L67:M67" si="19">SUM(L64:L66)</f>
        <v>0</v>
      </c>
      <c r="M67" s="759">
        <f t="shared" si="19"/>
        <v>0</v>
      </c>
      <c r="N67" s="85"/>
      <c r="O67" s="74"/>
      <c r="P67" s="75"/>
      <c r="Q67" s="49"/>
      <c r="R67" s="509"/>
      <c r="S67" s="509"/>
      <c r="T67" s="509"/>
      <c r="U67" s="509"/>
      <c r="V67" s="509"/>
      <c r="W67" s="509"/>
      <c r="X67" s="505"/>
      <c r="Y67" s="505"/>
    </row>
    <row r="68" spans="1:25" ht="13.15" customHeight="1">
      <c r="A68" s="1380"/>
      <c r="B68" s="1383"/>
      <c r="C68" s="1340"/>
      <c r="D68" s="1386" t="s">
        <v>94</v>
      </c>
      <c r="E68" s="1389" t="s">
        <v>39</v>
      </c>
      <c r="F68" s="1393" t="s">
        <v>486</v>
      </c>
      <c r="G68" s="539" t="s">
        <v>76</v>
      </c>
      <c r="H68" s="762">
        <f>I68+K68</f>
        <v>0</v>
      </c>
      <c r="I68" s="768">
        <v>0</v>
      </c>
      <c r="J68" s="769">
        <v>0</v>
      </c>
      <c r="K68" s="770">
        <v>0</v>
      </c>
      <c r="L68" s="771">
        <v>0</v>
      </c>
      <c r="M68" s="772">
        <v>0</v>
      </c>
      <c r="N68" s="51" t="s">
        <v>79</v>
      </c>
      <c r="O68" s="66" t="s">
        <v>40</v>
      </c>
      <c r="P68" s="67"/>
      <c r="Q68" s="37"/>
      <c r="R68" s="509"/>
      <c r="S68" s="509"/>
      <c r="T68" s="509"/>
      <c r="U68" s="509"/>
      <c r="V68" s="509"/>
      <c r="W68" s="509"/>
      <c r="X68" s="505"/>
      <c r="Y68" s="505"/>
    </row>
    <row r="69" spans="1:25">
      <c r="A69" s="1381"/>
      <c r="B69" s="1384"/>
      <c r="C69" s="1341"/>
      <c r="D69" s="1387"/>
      <c r="E69" s="1390"/>
      <c r="F69" s="1394"/>
      <c r="G69" s="38" t="s">
        <v>64</v>
      </c>
      <c r="H69" s="762">
        <f>I69+K69</f>
        <v>655.43000000000006</v>
      </c>
      <c r="I69" s="763">
        <v>381.23</v>
      </c>
      <c r="J69" s="764">
        <v>4.9000000000000004</v>
      </c>
      <c r="K69" s="765">
        <v>274.2</v>
      </c>
      <c r="L69" s="773">
        <v>0</v>
      </c>
      <c r="M69" s="767">
        <v>0</v>
      </c>
      <c r="N69" s="84"/>
      <c r="O69" s="70"/>
      <c r="P69" s="71"/>
      <c r="Q69" s="42"/>
      <c r="R69" s="509"/>
      <c r="S69" s="509"/>
      <c r="T69" s="509"/>
      <c r="U69" s="509"/>
      <c r="V69" s="509"/>
      <c r="W69" s="509"/>
      <c r="X69" s="505"/>
      <c r="Y69" s="505"/>
    </row>
    <row r="70" spans="1:25">
      <c r="A70" s="1381"/>
      <c r="B70" s="1384"/>
      <c r="C70" s="1341"/>
      <c r="D70" s="1387"/>
      <c r="E70" s="1391"/>
      <c r="F70" s="1395"/>
      <c r="G70" s="38" t="s">
        <v>35</v>
      </c>
      <c r="H70" s="762">
        <f>I70+K70</f>
        <v>0.4</v>
      </c>
      <c r="I70" s="763">
        <v>0.4</v>
      </c>
      <c r="J70" s="764">
        <v>0.3</v>
      </c>
      <c r="K70" s="765">
        <v>0</v>
      </c>
      <c r="L70" s="766">
        <v>0</v>
      </c>
      <c r="M70" s="767">
        <v>0</v>
      </c>
      <c r="N70" s="84"/>
      <c r="O70" s="82"/>
      <c r="P70" s="83"/>
      <c r="Q70" s="44"/>
      <c r="R70" s="509"/>
      <c r="S70" s="509"/>
      <c r="T70" s="509"/>
      <c r="U70" s="509"/>
      <c r="V70" s="509"/>
      <c r="W70" s="509"/>
      <c r="X70" s="505"/>
      <c r="Y70" s="505"/>
    </row>
    <row r="71" spans="1:25" ht="13.5" thickBot="1">
      <c r="A71" s="1382"/>
      <c r="B71" s="1385"/>
      <c r="C71" s="1342"/>
      <c r="D71" s="1388"/>
      <c r="E71" s="1392"/>
      <c r="F71" s="1392"/>
      <c r="G71" s="45" t="s">
        <v>12</v>
      </c>
      <c r="H71" s="756">
        <f>SUM(H68:H70)</f>
        <v>655.83</v>
      </c>
      <c r="I71" s="757">
        <f>SUM(I68:I70)</f>
        <v>381.63</v>
      </c>
      <c r="J71" s="758">
        <f>SUM(J68:J70)</f>
        <v>5.2</v>
      </c>
      <c r="K71" s="759">
        <f>SUM(K68:K70)</f>
        <v>274.2</v>
      </c>
      <c r="L71" s="759">
        <f t="shared" ref="L71:M71" si="20">SUM(L68:L70)</f>
        <v>0</v>
      </c>
      <c r="M71" s="759">
        <f t="shared" si="20"/>
        <v>0</v>
      </c>
      <c r="N71" s="85"/>
      <c r="O71" s="74"/>
      <c r="P71" s="75"/>
      <c r="Q71" s="49"/>
      <c r="R71" s="509"/>
      <c r="S71" s="509"/>
      <c r="T71" s="509"/>
      <c r="U71" s="509"/>
      <c r="V71" s="509"/>
      <c r="W71" s="509"/>
      <c r="X71" s="505"/>
      <c r="Y71" s="505"/>
    </row>
    <row r="72" spans="1:25" ht="13.15" customHeight="1">
      <c r="A72" s="1380"/>
      <c r="B72" s="1383"/>
      <c r="C72" s="1340"/>
      <c r="D72" s="1386" t="s">
        <v>487</v>
      </c>
      <c r="E72" s="1389" t="s">
        <v>39</v>
      </c>
      <c r="F72" s="1393" t="s">
        <v>488</v>
      </c>
      <c r="G72" s="539" t="s">
        <v>76</v>
      </c>
      <c r="H72" s="762">
        <f>I72+K72</f>
        <v>0</v>
      </c>
      <c r="I72" s="768">
        <v>0</v>
      </c>
      <c r="J72" s="769">
        <v>0</v>
      </c>
      <c r="K72" s="770">
        <v>0</v>
      </c>
      <c r="L72" s="771">
        <v>646.62</v>
      </c>
      <c r="M72" s="772">
        <v>0</v>
      </c>
      <c r="N72" s="1129" t="s">
        <v>397</v>
      </c>
      <c r="O72" s="66"/>
      <c r="P72" s="67" t="s">
        <v>40</v>
      </c>
      <c r="Q72" s="37"/>
      <c r="R72" s="509"/>
      <c r="S72" s="509"/>
      <c r="T72" s="509"/>
      <c r="U72" s="509"/>
      <c r="V72" s="509"/>
      <c r="W72" s="509"/>
      <c r="X72" s="505"/>
      <c r="Y72" s="505"/>
    </row>
    <row r="73" spans="1:25" ht="26.45" customHeight="1">
      <c r="A73" s="1381"/>
      <c r="B73" s="1384"/>
      <c r="C73" s="1341"/>
      <c r="D73" s="1387"/>
      <c r="E73" s="1390"/>
      <c r="F73" s="1394"/>
      <c r="G73" s="38" t="s">
        <v>64</v>
      </c>
      <c r="H73" s="762">
        <f>I73+K73</f>
        <v>575.1</v>
      </c>
      <c r="I73" s="763">
        <v>2.1</v>
      </c>
      <c r="J73" s="764">
        <v>2</v>
      </c>
      <c r="K73" s="765">
        <v>573</v>
      </c>
      <c r="L73" s="773">
        <v>382</v>
      </c>
      <c r="M73" s="767">
        <v>0</v>
      </c>
      <c r="N73" s="125"/>
      <c r="O73" s="70"/>
      <c r="P73" s="71"/>
      <c r="Q73" s="42"/>
      <c r="R73" s="509"/>
      <c r="S73" s="509"/>
      <c r="T73" s="509"/>
      <c r="U73" s="509"/>
      <c r="V73" s="509"/>
      <c r="W73" s="509"/>
      <c r="X73" s="505"/>
      <c r="Y73" s="505"/>
    </row>
    <row r="74" spans="1:25">
      <c r="A74" s="1381"/>
      <c r="B74" s="1384"/>
      <c r="C74" s="1341"/>
      <c r="D74" s="1387"/>
      <c r="E74" s="1391"/>
      <c r="F74" s="1395"/>
      <c r="G74" s="15" t="s">
        <v>35</v>
      </c>
      <c r="H74" s="762">
        <f>I74+K74</f>
        <v>2.1</v>
      </c>
      <c r="I74" s="763">
        <v>2.1</v>
      </c>
      <c r="J74" s="764">
        <v>2</v>
      </c>
      <c r="K74" s="765">
        <v>0</v>
      </c>
      <c r="L74" s="766">
        <v>0</v>
      </c>
      <c r="M74" s="767"/>
      <c r="N74" s="91"/>
      <c r="O74" s="82"/>
      <c r="P74" s="83"/>
      <c r="Q74" s="44"/>
      <c r="R74" s="509"/>
      <c r="S74" s="509"/>
      <c r="T74" s="509"/>
      <c r="U74" s="509"/>
      <c r="V74" s="509"/>
      <c r="W74" s="509"/>
      <c r="X74" s="505"/>
      <c r="Y74" s="505"/>
    </row>
    <row r="75" spans="1:25" ht="13.5" thickBot="1">
      <c r="A75" s="1382"/>
      <c r="B75" s="1385"/>
      <c r="C75" s="1342"/>
      <c r="D75" s="1388"/>
      <c r="E75" s="1392"/>
      <c r="F75" s="1392"/>
      <c r="G75" s="45" t="s">
        <v>12</v>
      </c>
      <c r="H75" s="756">
        <f>SUM(H72:H74)</f>
        <v>577.20000000000005</v>
      </c>
      <c r="I75" s="757">
        <f>SUM(I72:I74)</f>
        <v>4.2</v>
      </c>
      <c r="J75" s="758">
        <f>SUM(J72:J74)</f>
        <v>4</v>
      </c>
      <c r="K75" s="759">
        <f>SUM(K72:K74)</f>
        <v>573</v>
      </c>
      <c r="L75" s="759">
        <f t="shared" ref="L75:M75" si="21">SUM(L72:L74)</f>
        <v>1028.6199999999999</v>
      </c>
      <c r="M75" s="759">
        <f t="shared" si="21"/>
        <v>0</v>
      </c>
      <c r="N75" s="596"/>
      <c r="O75" s="74"/>
      <c r="P75" s="75"/>
      <c r="Q75" s="49"/>
      <c r="R75" s="509"/>
      <c r="S75" s="509"/>
      <c r="T75" s="509"/>
      <c r="U75" s="509"/>
      <c r="V75" s="509"/>
      <c r="W75" s="509"/>
      <c r="X75" s="505"/>
      <c r="Y75" s="505"/>
    </row>
    <row r="76" spans="1:25" ht="13.15" customHeight="1">
      <c r="A76" s="1380"/>
      <c r="B76" s="1383"/>
      <c r="C76" s="1340"/>
      <c r="D76" s="1386" t="s">
        <v>95</v>
      </c>
      <c r="E76" s="1389" t="s">
        <v>39</v>
      </c>
      <c r="F76" s="1393" t="s">
        <v>488</v>
      </c>
      <c r="G76" s="539" t="s">
        <v>76</v>
      </c>
      <c r="H76" s="774">
        <f>I76+K76</f>
        <v>0</v>
      </c>
      <c r="I76" s="768">
        <v>0</v>
      </c>
      <c r="J76" s="769">
        <v>0</v>
      </c>
      <c r="K76" s="770">
        <v>0</v>
      </c>
      <c r="L76" s="771">
        <v>287.10000000000002</v>
      </c>
      <c r="M76" s="772">
        <v>0</v>
      </c>
      <c r="N76" s="51" t="s">
        <v>79</v>
      </c>
      <c r="O76" s="66"/>
      <c r="P76" s="92" t="s">
        <v>40</v>
      </c>
      <c r="Q76" s="37"/>
      <c r="R76" s="509"/>
      <c r="S76" s="509"/>
      <c r="T76" s="509"/>
      <c r="U76" s="509"/>
      <c r="V76" s="509"/>
      <c r="W76" s="509"/>
      <c r="X76" s="505"/>
      <c r="Y76" s="505"/>
    </row>
    <row r="77" spans="1:25">
      <c r="A77" s="1381"/>
      <c r="B77" s="1384"/>
      <c r="C77" s="1341"/>
      <c r="D77" s="1387"/>
      <c r="E77" s="1390"/>
      <c r="F77" s="1394"/>
      <c r="G77" s="38" t="s">
        <v>64</v>
      </c>
      <c r="H77" s="762">
        <f>I77+K77</f>
        <v>250</v>
      </c>
      <c r="I77" s="763">
        <v>0</v>
      </c>
      <c r="J77" s="764">
        <v>0</v>
      </c>
      <c r="K77" s="765">
        <v>250</v>
      </c>
      <c r="L77" s="773">
        <v>120</v>
      </c>
      <c r="M77" s="767">
        <v>0</v>
      </c>
      <c r="N77" s="84"/>
      <c r="O77" s="70"/>
      <c r="P77" s="93"/>
      <c r="Q77" s="42"/>
      <c r="R77" s="509"/>
      <c r="S77" s="509"/>
      <c r="T77" s="509"/>
      <c r="U77" s="509"/>
      <c r="V77" s="509"/>
      <c r="W77" s="509"/>
      <c r="X77" s="505"/>
      <c r="Y77" s="505"/>
    </row>
    <row r="78" spans="1:25">
      <c r="A78" s="1381"/>
      <c r="B78" s="1384"/>
      <c r="C78" s="1341"/>
      <c r="D78" s="1387"/>
      <c r="E78" s="1391"/>
      <c r="F78" s="1395"/>
      <c r="G78" s="38" t="s">
        <v>35</v>
      </c>
      <c r="H78" s="762">
        <f>I78+K78</f>
        <v>0</v>
      </c>
      <c r="I78" s="763">
        <v>0</v>
      </c>
      <c r="J78" s="764">
        <v>0</v>
      </c>
      <c r="K78" s="765">
        <v>0</v>
      </c>
      <c r="L78" s="773">
        <v>0</v>
      </c>
      <c r="M78" s="767">
        <v>0</v>
      </c>
      <c r="N78" s="69"/>
      <c r="O78" s="82"/>
      <c r="P78" s="94"/>
      <c r="Q78" s="44"/>
      <c r="R78" s="509"/>
      <c r="S78" s="509"/>
      <c r="T78" s="509"/>
      <c r="U78" s="509"/>
      <c r="V78" s="509"/>
      <c r="W78" s="509"/>
      <c r="X78" s="505"/>
      <c r="Y78" s="505"/>
    </row>
    <row r="79" spans="1:25" ht="13.5" thickBot="1">
      <c r="A79" s="1382"/>
      <c r="B79" s="1385"/>
      <c r="C79" s="1342"/>
      <c r="D79" s="1388"/>
      <c r="E79" s="1392"/>
      <c r="F79" s="1392"/>
      <c r="G79" s="45" t="s">
        <v>12</v>
      </c>
      <c r="H79" s="756">
        <f>SUM(H76:H78)</f>
        <v>250</v>
      </c>
      <c r="I79" s="757">
        <f>SUM(I76:I78)</f>
        <v>0</v>
      </c>
      <c r="J79" s="758">
        <f>SUM(J76:J78)</f>
        <v>0</v>
      </c>
      <c r="K79" s="759">
        <f>SUM(K76:K78)</f>
        <v>250</v>
      </c>
      <c r="L79" s="759">
        <f t="shared" ref="L79:M79" si="22">SUM(L76:L78)</f>
        <v>407.1</v>
      </c>
      <c r="M79" s="759">
        <f t="shared" si="22"/>
        <v>0</v>
      </c>
      <c r="N79" s="596"/>
      <c r="O79" s="74"/>
      <c r="P79" s="95"/>
      <c r="Q79" s="49"/>
      <c r="R79" s="509"/>
      <c r="S79" s="509"/>
      <c r="T79" s="509"/>
      <c r="U79" s="509"/>
      <c r="V79" s="509"/>
      <c r="W79" s="509"/>
      <c r="X79" s="505"/>
      <c r="Y79" s="505"/>
    </row>
    <row r="80" spans="1:25" ht="13.15" customHeight="1">
      <c r="A80" s="1380"/>
      <c r="B80" s="1383"/>
      <c r="C80" s="1340"/>
      <c r="D80" s="1386" t="s">
        <v>96</v>
      </c>
      <c r="E80" s="1389" t="s">
        <v>39</v>
      </c>
      <c r="F80" s="1393" t="s">
        <v>484</v>
      </c>
      <c r="G80" s="539" t="s">
        <v>76</v>
      </c>
      <c r="H80" s="774">
        <f>I80+K80</f>
        <v>0</v>
      </c>
      <c r="I80" s="768">
        <v>0</v>
      </c>
      <c r="J80" s="775"/>
      <c r="K80" s="770">
        <v>0</v>
      </c>
      <c r="L80" s="771">
        <v>0</v>
      </c>
      <c r="M80" s="772">
        <v>0</v>
      </c>
      <c r="N80" s="91" t="s">
        <v>79</v>
      </c>
      <c r="O80" s="70"/>
      <c r="P80" s="71" t="s">
        <v>40</v>
      </c>
      <c r="Q80" s="37"/>
      <c r="R80" s="509"/>
      <c r="S80" s="509"/>
      <c r="T80" s="509"/>
      <c r="U80" s="509"/>
      <c r="V80" s="509"/>
      <c r="W80" s="509"/>
      <c r="X80" s="505"/>
      <c r="Y80" s="505"/>
    </row>
    <row r="81" spans="1:25">
      <c r="A81" s="1381"/>
      <c r="B81" s="1384"/>
      <c r="C81" s="1341"/>
      <c r="D81" s="1387"/>
      <c r="E81" s="1390"/>
      <c r="F81" s="1394"/>
      <c r="G81" s="38" t="s">
        <v>64</v>
      </c>
      <c r="H81" s="762">
        <f>I81+K81</f>
        <v>0</v>
      </c>
      <c r="I81" s="763">
        <v>0</v>
      </c>
      <c r="J81" s="776"/>
      <c r="K81" s="765">
        <v>0</v>
      </c>
      <c r="L81" s="773">
        <v>0</v>
      </c>
      <c r="M81" s="767">
        <v>0</v>
      </c>
      <c r="N81" s="69"/>
      <c r="O81" s="70"/>
      <c r="P81" s="71"/>
      <c r="Q81" s="42"/>
      <c r="R81" s="509"/>
      <c r="S81" s="509"/>
      <c r="T81" s="509"/>
      <c r="U81" s="509"/>
      <c r="V81" s="509"/>
      <c r="W81" s="509"/>
      <c r="X81" s="505"/>
      <c r="Y81" s="505"/>
    </row>
    <row r="82" spans="1:25">
      <c r="A82" s="1381"/>
      <c r="B82" s="1384"/>
      <c r="C82" s="1341"/>
      <c r="D82" s="1387"/>
      <c r="E82" s="1391"/>
      <c r="F82" s="1395"/>
      <c r="G82" s="38" t="s">
        <v>35</v>
      </c>
      <c r="H82" s="762">
        <f>I82+K82</f>
        <v>0</v>
      </c>
      <c r="I82" s="803">
        <v>0</v>
      </c>
      <c r="J82" s="776"/>
      <c r="K82" s="804">
        <v>0</v>
      </c>
      <c r="L82" s="773">
        <v>0</v>
      </c>
      <c r="M82" s="767">
        <v>0</v>
      </c>
      <c r="N82" s="91"/>
      <c r="O82" s="82"/>
      <c r="P82" s="83"/>
      <c r="Q82" s="44"/>
      <c r="R82" s="509"/>
      <c r="S82" s="509"/>
      <c r="T82" s="509"/>
      <c r="U82" s="509"/>
      <c r="V82" s="509"/>
      <c r="W82" s="509"/>
      <c r="X82" s="505"/>
      <c r="Y82" s="505"/>
    </row>
    <row r="83" spans="1:25">
      <c r="A83" s="1381"/>
      <c r="B83" s="1384"/>
      <c r="C83" s="1341"/>
      <c r="D83" s="1387"/>
      <c r="E83" s="1391"/>
      <c r="F83" s="1391"/>
      <c r="G83" s="15"/>
      <c r="H83" s="779"/>
      <c r="I83" s="780"/>
      <c r="J83" s="781"/>
      <c r="K83" s="782"/>
      <c r="L83" s="783"/>
      <c r="M83" s="784"/>
      <c r="N83" s="179"/>
      <c r="O83" s="82"/>
      <c r="P83" s="83"/>
      <c r="Q83" s="44"/>
      <c r="R83" s="509"/>
      <c r="S83" s="509"/>
      <c r="T83" s="509"/>
      <c r="U83" s="509"/>
      <c r="V83" s="509"/>
      <c r="W83" s="509"/>
      <c r="X83" s="505"/>
      <c r="Y83" s="505"/>
    </row>
    <row r="84" spans="1:25" ht="13.5" thickBot="1">
      <c r="A84" s="1382"/>
      <c r="B84" s="1385"/>
      <c r="C84" s="1342"/>
      <c r="D84" s="1388"/>
      <c r="E84" s="1392"/>
      <c r="F84" s="1392"/>
      <c r="G84" s="45" t="s">
        <v>12</v>
      </c>
      <c r="H84" s="756">
        <f>SUM(H80:H83)</f>
        <v>0</v>
      </c>
      <c r="I84" s="757">
        <f>SUM(I80:I82)</f>
        <v>0</v>
      </c>
      <c r="J84" s="758">
        <f>SUM(J80:J82)</f>
        <v>0</v>
      </c>
      <c r="K84" s="759">
        <f>SUM(K80:K82)</f>
        <v>0</v>
      </c>
      <c r="L84" s="760">
        <f>SUM(L80:L83)</f>
        <v>0</v>
      </c>
      <c r="M84" s="761">
        <f>SUM(M80:M83)</f>
        <v>0</v>
      </c>
      <c r="N84" s="179"/>
      <c r="O84" s="74"/>
      <c r="P84" s="75"/>
      <c r="Q84" s="49"/>
      <c r="R84" s="509"/>
      <c r="S84" s="509"/>
      <c r="T84" s="509"/>
      <c r="U84" s="509"/>
      <c r="V84" s="509"/>
      <c r="W84" s="509"/>
      <c r="X84" s="505"/>
      <c r="Y84" s="505"/>
    </row>
    <row r="85" spans="1:25" ht="22.9" hidden="1" customHeight="1">
      <c r="A85" s="1380"/>
      <c r="B85" s="1383"/>
      <c r="C85" s="1340"/>
      <c r="D85" s="1386" t="s">
        <v>97</v>
      </c>
      <c r="E85" s="1389" t="s">
        <v>39</v>
      </c>
      <c r="F85" s="1393" t="s">
        <v>99</v>
      </c>
      <c r="G85" s="539" t="s">
        <v>35</v>
      </c>
      <c r="H85" s="774">
        <f>I85+K85</f>
        <v>0</v>
      </c>
      <c r="I85" s="768">
        <v>0</v>
      </c>
      <c r="J85" s="775"/>
      <c r="K85" s="770">
        <v>0</v>
      </c>
      <c r="L85" s="771">
        <v>0</v>
      </c>
      <c r="M85" s="772">
        <v>0</v>
      </c>
      <c r="N85" s="96" t="s">
        <v>79</v>
      </c>
      <c r="O85" s="66"/>
      <c r="P85" s="67"/>
      <c r="Q85" s="37"/>
      <c r="R85" s="509"/>
      <c r="S85" s="509"/>
      <c r="T85" s="509"/>
      <c r="U85" s="509"/>
      <c r="V85" s="509"/>
      <c r="W85" s="509"/>
      <c r="X85" s="505"/>
      <c r="Y85" s="505"/>
    </row>
    <row r="86" spans="1:25" ht="20.45" hidden="1" customHeight="1">
      <c r="A86" s="1381"/>
      <c r="B86" s="1384"/>
      <c r="C86" s="1341"/>
      <c r="D86" s="1387"/>
      <c r="E86" s="1390"/>
      <c r="F86" s="1394"/>
      <c r="G86" s="38" t="s">
        <v>51</v>
      </c>
      <c r="H86" s="762">
        <f>I86+K86</f>
        <v>0</v>
      </c>
      <c r="I86" s="763">
        <v>0</v>
      </c>
      <c r="J86" s="776"/>
      <c r="K86" s="765">
        <v>0</v>
      </c>
      <c r="L86" s="773">
        <v>0</v>
      </c>
      <c r="M86" s="767">
        <v>0</v>
      </c>
      <c r="N86" s="97"/>
      <c r="O86" s="70"/>
      <c r="P86" s="71"/>
      <c r="Q86" s="42"/>
      <c r="R86" s="509"/>
      <c r="S86" s="509"/>
      <c r="T86" s="509"/>
      <c r="U86" s="509"/>
      <c r="V86" s="509"/>
      <c r="W86" s="509"/>
      <c r="X86" s="505"/>
      <c r="Y86" s="505"/>
    </row>
    <row r="87" spans="1:25" ht="15" hidden="1" customHeight="1">
      <c r="A87" s="1381"/>
      <c r="B87" s="1384"/>
      <c r="C87" s="1341"/>
      <c r="D87" s="1387"/>
      <c r="E87" s="1391"/>
      <c r="F87" s="1395"/>
      <c r="G87" s="15"/>
      <c r="H87" s="779"/>
      <c r="I87" s="780"/>
      <c r="J87" s="781"/>
      <c r="K87" s="782"/>
      <c r="L87" s="783"/>
      <c r="M87" s="784"/>
      <c r="N87" s="97"/>
      <c r="O87" s="82"/>
      <c r="P87" s="83"/>
      <c r="Q87" s="44"/>
      <c r="R87" s="509"/>
      <c r="S87" s="509"/>
      <c r="T87" s="509"/>
      <c r="U87" s="509"/>
      <c r="V87" s="509"/>
      <c r="W87" s="509"/>
      <c r="X87" s="505"/>
      <c r="Y87" s="505"/>
    </row>
    <row r="88" spans="1:25" ht="59.45" hidden="1" customHeight="1" thickBot="1">
      <c r="A88" s="1382"/>
      <c r="B88" s="1385"/>
      <c r="C88" s="1342"/>
      <c r="D88" s="1388"/>
      <c r="E88" s="1392"/>
      <c r="F88" s="1392"/>
      <c r="G88" s="45" t="s">
        <v>12</v>
      </c>
      <c r="H88" s="756">
        <f t="shared" ref="H88:M88" si="23">SUM(H85:H87)</f>
        <v>0</v>
      </c>
      <c r="I88" s="757">
        <f t="shared" si="23"/>
        <v>0</v>
      </c>
      <c r="J88" s="758">
        <f t="shared" si="23"/>
        <v>0</v>
      </c>
      <c r="K88" s="759">
        <f t="shared" si="23"/>
        <v>0</v>
      </c>
      <c r="L88" s="760">
        <f>SUM(L85:L87)</f>
        <v>0</v>
      </c>
      <c r="M88" s="761">
        <f t="shared" si="23"/>
        <v>0</v>
      </c>
      <c r="N88" s="46"/>
      <c r="O88" s="74"/>
      <c r="P88" s="75"/>
      <c r="Q88" s="49"/>
      <c r="R88" s="509"/>
      <c r="S88" s="509"/>
      <c r="T88" s="509"/>
      <c r="U88" s="509"/>
      <c r="V88" s="509"/>
      <c r="W88" s="509"/>
      <c r="X88" s="505"/>
      <c r="Y88" s="505"/>
    </row>
    <row r="89" spans="1:25" ht="13.15" customHeight="1">
      <c r="A89" s="1380"/>
      <c r="B89" s="1383"/>
      <c r="C89" s="1340"/>
      <c r="D89" s="1479" t="s">
        <v>98</v>
      </c>
      <c r="E89" s="1389" t="s">
        <v>39</v>
      </c>
      <c r="F89" s="1393" t="s">
        <v>488</v>
      </c>
      <c r="G89" s="539" t="s">
        <v>76</v>
      </c>
      <c r="H89" s="774">
        <f>I89+K89</f>
        <v>0</v>
      </c>
      <c r="I89" s="768">
        <v>0</v>
      </c>
      <c r="J89" s="769">
        <v>0</v>
      </c>
      <c r="K89" s="770">
        <v>0</v>
      </c>
      <c r="L89" s="771">
        <v>339</v>
      </c>
      <c r="M89" s="772">
        <v>0</v>
      </c>
      <c r="N89" s="1070" t="s">
        <v>79</v>
      </c>
      <c r="O89" s="66"/>
      <c r="P89" s="67" t="s">
        <v>40</v>
      </c>
      <c r="Q89" s="37"/>
      <c r="R89" s="509"/>
      <c r="S89" s="509"/>
      <c r="T89" s="509"/>
      <c r="U89" s="509"/>
      <c r="V89" s="509"/>
      <c r="W89" s="509"/>
      <c r="X89" s="505"/>
      <c r="Y89" s="505"/>
    </row>
    <row r="90" spans="1:25">
      <c r="A90" s="1381"/>
      <c r="B90" s="1384"/>
      <c r="C90" s="1341"/>
      <c r="D90" s="1480"/>
      <c r="E90" s="1390"/>
      <c r="F90" s="1394"/>
      <c r="G90" s="38" t="s">
        <v>64</v>
      </c>
      <c r="H90" s="762">
        <f>I90+K90</f>
        <v>605.1</v>
      </c>
      <c r="I90" s="763">
        <v>5.0999999999999996</v>
      </c>
      <c r="J90" s="764">
        <v>5</v>
      </c>
      <c r="K90" s="765">
        <v>600</v>
      </c>
      <c r="L90" s="773">
        <v>1163</v>
      </c>
      <c r="M90" s="767">
        <v>0</v>
      </c>
      <c r="N90" s="84"/>
      <c r="O90" s="70"/>
      <c r="P90" s="71"/>
      <c r="Q90" s="42"/>
      <c r="R90" s="509"/>
      <c r="S90" s="509"/>
      <c r="T90" s="509"/>
      <c r="U90" s="509"/>
      <c r="V90" s="509"/>
      <c r="W90" s="509"/>
      <c r="X90" s="505"/>
      <c r="Y90" s="505"/>
    </row>
    <row r="91" spans="1:25" ht="20.45" customHeight="1">
      <c r="A91" s="1381"/>
      <c r="B91" s="1384"/>
      <c r="C91" s="1341"/>
      <c r="D91" s="1480"/>
      <c r="E91" s="1391"/>
      <c r="F91" s="1395"/>
      <c r="G91" s="793" t="s">
        <v>35</v>
      </c>
      <c r="H91" s="785">
        <f>I91+K91</f>
        <v>9.1999999999999993</v>
      </c>
      <c r="I91" s="786">
        <v>9.1999999999999993</v>
      </c>
      <c r="J91" s="787">
        <v>9</v>
      </c>
      <c r="K91" s="788">
        <v>0</v>
      </c>
      <c r="L91" s="789">
        <v>11</v>
      </c>
      <c r="M91" s="790">
        <v>0</v>
      </c>
      <c r="N91" s="1071"/>
      <c r="O91" s="82"/>
      <c r="P91" s="83"/>
      <c r="Q91" s="44"/>
      <c r="R91" s="509"/>
      <c r="S91" s="509"/>
      <c r="T91" s="509"/>
      <c r="U91" s="509"/>
      <c r="V91" s="509"/>
      <c r="W91" s="509"/>
      <c r="X91" s="505"/>
      <c r="Y91" s="505"/>
    </row>
    <row r="92" spans="1:25" ht="13.5" thickBot="1">
      <c r="A92" s="1382"/>
      <c r="B92" s="1385"/>
      <c r="C92" s="1342"/>
      <c r="D92" s="1481"/>
      <c r="E92" s="1392"/>
      <c r="F92" s="1392"/>
      <c r="G92" s="45" t="s">
        <v>12</v>
      </c>
      <c r="H92" s="756">
        <f>SUM(H89:H91)</f>
        <v>614.30000000000007</v>
      </c>
      <c r="I92" s="757">
        <f>SUM(I89:I91)</f>
        <v>14.299999999999999</v>
      </c>
      <c r="J92" s="758">
        <f>SUM(J89:J91)</f>
        <v>14</v>
      </c>
      <c r="K92" s="759">
        <f>SUM(K89:K91)</f>
        <v>600</v>
      </c>
      <c r="L92" s="759">
        <f t="shared" ref="L92:M92" si="24">SUM(L89:L91)</f>
        <v>1513</v>
      </c>
      <c r="M92" s="759">
        <f t="shared" si="24"/>
        <v>0</v>
      </c>
      <c r="N92" s="85"/>
      <c r="O92" s="74"/>
      <c r="P92" s="75"/>
      <c r="Q92" s="49"/>
      <c r="R92" s="509"/>
      <c r="S92" s="509"/>
      <c r="T92" s="509"/>
      <c r="U92" s="509"/>
      <c r="V92" s="509"/>
      <c r="W92" s="509"/>
      <c r="X92" s="505"/>
      <c r="Y92" s="505"/>
    </row>
    <row r="93" spans="1:25" ht="23.45" hidden="1" customHeight="1">
      <c r="A93" s="1380"/>
      <c r="B93" s="1383"/>
      <c r="C93" s="1340"/>
      <c r="D93" s="1386" t="s">
        <v>100</v>
      </c>
      <c r="E93" s="1389" t="s">
        <v>39</v>
      </c>
      <c r="F93" s="1393" t="s">
        <v>50</v>
      </c>
      <c r="G93" s="539" t="s">
        <v>76</v>
      </c>
      <c r="H93" s="774">
        <f>I93+K93</f>
        <v>0</v>
      </c>
      <c r="I93" s="768">
        <v>0</v>
      </c>
      <c r="J93" s="775"/>
      <c r="K93" s="770">
        <v>0</v>
      </c>
      <c r="L93" s="771">
        <v>0</v>
      </c>
      <c r="M93" s="772">
        <v>0</v>
      </c>
      <c r="N93" s="84"/>
      <c r="O93" s="66"/>
      <c r="P93" s="67"/>
      <c r="Q93" s="37"/>
      <c r="R93" s="509"/>
      <c r="S93" s="509"/>
      <c r="T93" s="509"/>
      <c r="U93" s="509"/>
      <c r="V93" s="509"/>
      <c r="W93" s="509"/>
      <c r="X93" s="505"/>
      <c r="Y93" s="505"/>
    </row>
    <row r="94" spans="1:25" ht="18" hidden="1" customHeight="1">
      <c r="A94" s="1381"/>
      <c r="B94" s="1384"/>
      <c r="C94" s="1341"/>
      <c r="D94" s="1387"/>
      <c r="E94" s="1390"/>
      <c r="F94" s="1394"/>
      <c r="G94" s="38" t="s">
        <v>51</v>
      </c>
      <c r="H94" s="762">
        <f>I94+K94</f>
        <v>0</v>
      </c>
      <c r="I94" s="763">
        <v>0</v>
      </c>
      <c r="J94" s="776"/>
      <c r="K94" s="765">
        <v>0</v>
      </c>
      <c r="L94" s="773">
        <v>0</v>
      </c>
      <c r="M94" s="767">
        <v>0</v>
      </c>
      <c r="N94" s="84"/>
      <c r="O94" s="70"/>
      <c r="P94" s="71"/>
      <c r="Q94" s="42"/>
      <c r="R94" s="509"/>
      <c r="S94" s="509"/>
      <c r="T94" s="509"/>
      <c r="U94" s="509"/>
      <c r="V94" s="509"/>
      <c r="W94" s="509"/>
      <c r="X94" s="505"/>
      <c r="Y94" s="505"/>
    </row>
    <row r="95" spans="1:25" ht="27" hidden="1" customHeight="1">
      <c r="A95" s="1381"/>
      <c r="B95" s="1384"/>
      <c r="C95" s="1341"/>
      <c r="D95" s="1387"/>
      <c r="E95" s="1391"/>
      <c r="F95" s="1395"/>
      <c r="G95" s="15"/>
      <c r="H95" s="779"/>
      <c r="I95" s="780"/>
      <c r="J95" s="781"/>
      <c r="K95" s="782"/>
      <c r="L95" s="783"/>
      <c r="M95" s="784"/>
      <c r="N95" s="84"/>
      <c r="O95" s="82"/>
      <c r="P95" s="83"/>
      <c r="Q95" s="44"/>
      <c r="R95" s="509"/>
      <c r="S95" s="509"/>
      <c r="T95" s="509"/>
      <c r="U95" s="509"/>
      <c r="V95" s="509"/>
      <c r="W95" s="509"/>
      <c r="X95" s="505"/>
      <c r="Y95" s="505"/>
    </row>
    <row r="96" spans="1:25" ht="29.45" hidden="1" customHeight="1" thickBot="1">
      <c r="A96" s="1382"/>
      <c r="B96" s="1385"/>
      <c r="C96" s="1342"/>
      <c r="D96" s="1388"/>
      <c r="E96" s="1392"/>
      <c r="F96" s="1392"/>
      <c r="G96" s="45" t="s">
        <v>12</v>
      </c>
      <c r="H96" s="756">
        <f t="shared" ref="H96:M96" si="25">SUM(H93:H95)</f>
        <v>0</v>
      </c>
      <c r="I96" s="757">
        <f t="shared" si="25"/>
        <v>0</v>
      </c>
      <c r="J96" s="758">
        <f t="shared" si="25"/>
        <v>0</v>
      </c>
      <c r="K96" s="759">
        <f t="shared" si="25"/>
        <v>0</v>
      </c>
      <c r="L96" s="760">
        <f t="shared" si="25"/>
        <v>0</v>
      </c>
      <c r="M96" s="761">
        <f t="shared" si="25"/>
        <v>0</v>
      </c>
      <c r="N96" s="85"/>
      <c r="O96" s="74"/>
      <c r="P96" s="75"/>
      <c r="Q96" s="49"/>
      <c r="R96" s="509"/>
      <c r="S96" s="509"/>
      <c r="T96" s="509"/>
      <c r="U96" s="509"/>
      <c r="V96" s="509"/>
      <c r="W96" s="509"/>
      <c r="X96" s="505"/>
      <c r="Y96" s="505"/>
    </row>
    <row r="97" spans="1:25" ht="13.15" customHeight="1">
      <c r="A97" s="1380"/>
      <c r="B97" s="1383"/>
      <c r="C97" s="1340"/>
      <c r="D97" s="1386" t="s">
        <v>101</v>
      </c>
      <c r="E97" s="1393" t="s">
        <v>39</v>
      </c>
      <c r="F97" s="1393" t="s">
        <v>50</v>
      </c>
      <c r="G97" s="539" t="s">
        <v>64</v>
      </c>
      <c r="H97" s="774">
        <f>I97+K97</f>
        <v>0</v>
      </c>
      <c r="I97" s="768">
        <v>0</v>
      </c>
      <c r="J97" s="775"/>
      <c r="K97" s="770">
        <v>0</v>
      </c>
      <c r="L97" s="771">
        <v>0</v>
      </c>
      <c r="M97" s="772">
        <v>0</v>
      </c>
      <c r="N97" s="805"/>
      <c r="O97" s="66"/>
      <c r="P97" s="67"/>
      <c r="Q97" s="37"/>
      <c r="R97" s="509"/>
      <c r="S97" s="509"/>
      <c r="T97" s="509"/>
      <c r="U97" s="509"/>
      <c r="V97" s="509"/>
      <c r="W97" s="509"/>
      <c r="X97" s="505"/>
      <c r="Y97" s="505"/>
    </row>
    <row r="98" spans="1:25" ht="16.899999999999999" customHeight="1">
      <c r="A98" s="1381"/>
      <c r="B98" s="1384"/>
      <c r="C98" s="1341"/>
      <c r="D98" s="1387"/>
      <c r="E98" s="1396"/>
      <c r="F98" s="1394"/>
      <c r="G98" s="38" t="s">
        <v>35</v>
      </c>
      <c r="H98" s="762">
        <f>I98+K98</f>
        <v>8</v>
      </c>
      <c r="I98" s="763">
        <v>8</v>
      </c>
      <c r="J98" s="764"/>
      <c r="K98" s="765">
        <v>0</v>
      </c>
      <c r="L98" s="773">
        <v>8</v>
      </c>
      <c r="M98" s="767">
        <v>8</v>
      </c>
      <c r="N98" s="806" t="s">
        <v>102</v>
      </c>
      <c r="O98" s="70" t="s">
        <v>40</v>
      </c>
      <c r="P98" s="71" t="s">
        <v>40</v>
      </c>
      <c r="Q98" s="42" t="s">
        <v>40</v>
      </c>
      <c r="R98" s="509"/>
      <c r="S98" s="509"/>
      <c r="T98" s="509"/>
      <c r="U98" s="509"/>
      <c r="V98" s="509"/>
      <c r="W98" s="509"/>
      <c r="X98" s="505"/>
      <c r="Y98" s="505"/>
    </row>
    <row r="99" spans="1:25">
      <c r="A99" s="1381"/>
      <c r="B99" s="1384"/>
      <c r="C99" s="1341"/>
      <c r="D99" s="1387"/>
      <c r="E99" s="1391"/>
      <c r="F99" s="1395"/>
      <c r="G99" s="15"/>
      <c r="H99" s="779"/>
      <c r="I99" s="780"/>
      <c r="J99" s="781"/>
      <c r="K99" s="782"/>
      <c r="L99" s="783"/>
      <c r="M99" s="784"/>
      <c r="N99" s="156"/>
      <c r="O99" s="82"/>
      <c r="P99" s="83"/>
      <c r="Q99" s="44"/>
      <c r="R99" s="509"/>
      <c r="S99" s="509"/>
      <c r="T99" s="509"/>
      <c r="U99" s="509"/>
      <c r="V99" s="509"/>
      <c r="W99" s="509"/>
      <c r="X99" s="505"/>
      <c r="Y99" s="505"/>
    </row>
    <row r="100" spans="1:25" ht="14.45" customHeight="1" thickBot="1">
      <c r="A100" s="1382"/>
      <c r="B100" s="1385"/>
      <c r="C100" s="1342"/>
      <c r="D100" s="1388"/>
      <c r="E100" s="1392"/>
      <c r="F100" s="1392"/>
      <c r="G100" s="98" t="s">
        <v>12</v>
      </c>
      <c r="H100" s="756">
        <f t="shared" ref="H100:M100" si="26">SUM(H97:H99)</f>
        <v>8</v>
      </c>
      <c r="I100" s="756">
        <f t="shared" si="26"/>
        <v>8</v>
      </c>
      <c r="J100" s="756">
        <f t="shared" si="26"/>
        <v>0</v>
      </c>
      <c r="K100" s="756">
        <f t="shared" si="26"/>
        <v>0</v>
      </c>
      <c r="L100" s="756">
        <f t="shared" si="26"/>
        <v>8</v>
      </c>
      <c r="M100" s="756">
        <f t="shared" si="26"/>
        <v>8</v>
      </c>
      <c r="N100" s="925"/>
      <c r="O100" s="74"/>
      <c r="P100" s="75"/>
      <c r="Q100" s="49"/>
      <c r="R100" s="509"/>
      <c r="S100" s="509"/>
      <c r="T100" s="509"/>
      <c r="U100" s="509"/>
      <c r="V100" s="509"/>
      <c r="W100" s="509"/>
      <c r="X100" s="505"/>
      <c r="Y100" s="505"/>
    </row>
    <row r="101" spans="1:25" ht="13.15" customHeight="1">
      <c r="A101" s="1380"/>
      <c r="B101" s="1383"/>
      <c r="C101" s="1340"/>
      <c r="D101" s="1386" t="s">
        <v>398</v>
      </c>
      <c r="E101" s="1393" t="s">
        <v>39</v>
      </c>
      <c r="F101" s="1414" t="s">
        <v>489</v>
      </c>
      <c r="G101" s="539" t="s">
        <v>64</v>
      </c>
      <c r="H101" s="774">
        <f>I101+K101</f>
        <v>176.3</v>
      </c>
      <c r="I101" s="768">
        <v>176.3</v>
      </c>
      <c r="J101" s="769">
        <v>2.5</v>
      </c>
      <c r="K101" s="770">
        <v>0</v>
      </c>
      <c r="L101" s="771">
        <v>67</v>
      </c>
      <c r="M101" s="772">
        <v>0</v>
      </c>
      <c r="N101" s="52" t="s">
        <v>79</v>
      </c>
      <c r="O101" s="66"/>
      <c r="P101" s="67" t="s">
        <v>40</v>
      </c>
      <c r="Q101" s="37"/>
      <c r="R101" s="509"/>
      <c r="S101" s="509"/>
      <c r="T101" s="509"/>
      <c r="U101" s="509"/>
      <c r="V101" s="509"/>
      <c r="W101" s="509"/>
      <c r="X101" s="505"/>
      <c r="Y101" s="505"/>
    </row>
    <row r="102" spans="1:25">
      <c r="A102" s="1381"/>
      <c r="B102" s="1384"/>
      <c r="C102" s="1341"/>
      <c r="D102" s="1387"/>
      <c r="E102" s="1396"/>
      <c r="F102" s="1394"/>
      <c r="G102" s="38" t="s">
        <v>76</v>
      </c>
      <c r="H102" s="762">
        <f>I102+K102</f>
        <v>0</v>
      </c>
      <c r="I102" s="763">
        <v>0</v>
      </c>
      <c r="J102" s="764"/>
      <c r="K102" s="765">
        <v>0</v>
      </c>
      <c r="L102" s="773">
        <v>226</v>
      </c>
      <c r="M102" s="767">
        <v>0</v>
      </c>
      <c r="N102" s="52"/>
      <c r="O102" s="70"/>
      <c r="P102" s="71"/>
      <c r="Q102" s="42"/>
      <c r="R102" s="509"/>
      <c r="S102" s="509"/>
      <c r="T102" s="509"/>
      <c r="U102" s="509"/>
      <c r="V102" s="509"/>
      <c r="W102" s="509"/>
      <c r="X102" s="505"/>
      <c r="Y102" s="505"/>
    </row>
    <row r="103" spans="1:25">
      <c r="A103" s="1381"/>
      <c r="B103" s="1384"/>
      <c r="C103" s="1341"/>
      <c r="D103" s="1387"/>
      <c r="E103" s="1391"/>
      <c r="F103" s="1395"/>
      <c r="G103" s="15" t="s">
        <v>35</v>
      </c>
      <c r="H103" s="762">
        <f>I103+K103</f>
        <v>2.2000000000000002</v>
      </c>
      <c r="I103" s="807">
        <v>2.2000000000000002</v>
      </c>
      <c r="J103" s="809">
        <v>2.1</v>
      </c>
      <c r="K103" s="808">
        <v>0</v>
      </c>
      <c r="L103" s="783">
        <v>0</v>
      </c>
      <c r="M103" s="784">
        <v>0</v>
      </c>
      <c r="N103" s="52"/>
      <c r="O103" s="82"/>
      <c r="P103" s="83"/>
      <c r="Q103" s="44"/>
      <c r="R103" s="509"/>
      <c r="S103" s="509"/>
      <c r="T103" s="509"/>
      <c r="U103" s="509"/>
      <c r="V103" s="509"/>
      <c r="W103" s="509"/>
      <c r="X103" s="505"/>
      <c r="Y103" s="505"/>
    </row>
    <row r="104" spans="1:25" ht="14.45" customHeight="1" thickBot="1">
      <c r="A104" s="1382"/>
      <c r="B104" s="1385"/>
      <c r="C104" s="1342"/>
      <c r="D104" s="1388"/>
      <c r="E104" s="1392"/>
      <c r="F104" s="1392"/>
      <c r="G104" s="98" t="s">
        <v>12</v>
      </c>
      <c r="H104" s="756">
        <f t="shared" ref="H104:M104" si="27">SUM(H101:H103)</f>
        <v>178.5</v>
      </c>
      <c r="I104" s="756">
        <f t="shared" si="27"/>
        <v>178.5</v>
      </c>
      <c r="J104" s="756">
        <f t="shared" si="27"/>
        <v>4.5999999999999996</v>
      </c>
      <c r="K104" s="756">
        <f t="shared" si="27"/>
        <v>0</v>
      </c>
      <c r="L104" s="756">
        <f t="shared" si="27"/>
        <v>293</v>
      </c>
      <c r="M104" s="756">
        <f t="shared" si="27"/>
        <v>0</v>
      </c>
      <c r="N104" s="926"/>
      <c r="O104" s="74"/>
      <c r="P104" s="75"/>
      <c r="Q104" s="49"/>
      <c r="R104" s="509"/>
      <c r="S104" s="509"/>
      <c r="T104" s="509"/>
      <c r="U104" s="509"/>
      <c r="V104" s="509"/>
      <c r="W104" s="509"/>
      <c r="X104" s="505"/>
      <c r="Y104" s="505"/>
    </row>
    <row r="105" spans="1:25" s="505" customFormat="1" ht="16.899999999999999" customHeight="1">
      <c r="A105" s="1062"/>
      <c r="B105" s="1063"/>
      <c r="C105" s="1064"/>
      <c r="D105" s="1386" t="s">
        <v>392</v>
      </c>
      <c r="E105" s="1393" t="s">
        <v>39</v>
      </c>
      <c r="F105" s="1414" t="s">
        <v>489</v>
      </c>
      <c r="G105" s="539" t="s">
        <v>64</v>
      </c>
      <c r="H105" s="774">
        <f>I105+K105</f>
        <v>0</v>
      </c>
      <c r="I105" s="768">
        <v>0</v>
      </c>
      <c r="J105" s="775"/>
      <c r="K105" s="770">
        <v>0</v>
      </c>
      <c r="L105" s="771">
        <v>0</v>
      </c>
      <c r="M105" s="772">
        <v>0</v>
      </c>
      <c r="N105" s="52" t="s">
        <v>87</v>
      </c>
      <c r="O105" s="66"/>
      <c r="P105" s="67" t="s">
        <v>40</v>
      </c>
      <c r="Q105" s="37"/>
      <c r="R105" s="509"/>
      <c r="S105" s="509"/>
      <c r="T105" s="509"/>
      <c r="U105" s="509"/>
      <c r="V105" s="509"/>
      <c r="W105" s="509"/>
    </row>
    <row r="106" spans="1:25" s="505" customFormat="1" ht="14.45" customHeight="1">
      <c r="A106" s="1062"/>
      <c r="B106" s="1063"/>
      <c r="C106" s="1064"/>
      <c r="D106" s="1387"/>
      <c r="E106" s="1396"/>
      <c r="F106" s="1394"/>
      <c r="G106" s="38" t="s">
        <v>76</v>
      </c>
      <c r="H106" s="762">
        <f>I106+K106</f>
        <v>0</v>
      </c>
      <c r="I106" s="763">
        <v>0</v>
      </c>
      <c r="J106" s="764"/>
      <c r="K106" s="765">
        <v>0</v>
      </c>
      <c r="L106" s="773">
        <v>0</v>
      </c>
      <c r="M106" s="767">
        <v>0</v>
      </c>
      <c r="N106" s="52" t="s">
        <v>79</v>
      </c>
      <c r="O106" s="70"/>
      <c r="P106" s="71"/>
      <c r="Q106" s="42"/>
      <c r="R106" s="509"/>
      <c r="S106" s="509"/>
      <c r="T106" s="509"/>
      <c r="U106" s="509"/>
      <c r="V106" s="509"/>
      <c r="W106" s="509"/>
    </row>
    <row r="107" spans="1:25" s="505" customFormat="1" ht="13.9" customHeight="1">
      <c r="A107" s="1062"/>
      <c r="B107" s="1063"/>
      <c r="C107" s="1064"/>
      <c r="D107" s="1387"/>
      <c r="E107" s="1391"/>
      <c r="F107" s="1395"/>
      <c r="G107" s="15" t="s">
        <v>35</v>
      </c>
      <c r="H107" s="762">
        <f>I107+K107</f>
        <v>0</v>
      </c>
      <c r="I107" s="807">
        <v>0</v>
      </c>
      <c r="J107" s="781"/>
      <c r="K107" s="808">
        <v>0</v>
      </c>
      <c r="L107" s="783">
        <v>0</v>
      </c>
      <c r="M107" s="784">
        <v>0</v>
      </c>
      <c r="N107" s="52"/>
      <c r="O107" s="82"/>
      <c r="P107" s="83"/>
      <c r="Q107" s="44"/>
      <c r="R107" s="509"/>
      <c r="S107" s="509"/>
      <c r="T107" s="509"/>
      <c r="U107" s="509"/>
      <c r="V107" s="509"/>
      <c r="W107" s="509"/>
    </row>
    <row r="108" spans="1:25" s="505" customFormat="1" ht="13.15" customHeight="1" thickBot="1">
      <c r="A108" s="1062"/>
      <c r="B108" s="1063"/>
      <c r="C108" s="1064"/>
      <c r="D108" s="1388"/>
      <c r="E108" s="1392"/>
      <c r="F108" s="1392"/>
      <c r="G108" s="98" t="s">
        <v>12</v>
      </c>
      <c r="H108" s="756">
        <f t="shared" ref="H108:M108" si="28">SUM(H105:H107)</f>
        <v>0</v>
      </c>
      <c r="I108" s="756">
        <f t="shared" si="28"/>
        <v>0</v>
      </c>
      <c r="J108" s="756">
        <f t="shared" si="28"/>
        <v>0</v>
      </c>
      <c r="K108" s="756">
        <f t="shared" si="28"/>
        <v>0</v>
      </c>
      <c r="L108" s="756">
        <f t="shared" si="28"/>
        <v>0</v>
      </c>
      <c r="M108" s="756">
        <f t="shared" si="28"/>
        <v>0</v>
      </c>
      <c r="N108" s="926"/>
      <c r="O108" s="74"/>
      <c r="P108" s="75"/>
      <c r="Q108" s="49"/>
      <c r="R108" s="509"/>
      <c r="S108" s="509"/>
      <c r="T108" s="509"/>
      <c r="U108" s="509"/>
      <c r="V108" s="509"/>
      <c r="W108" s="509"/>
    </row>
    <row r="109" spans="1:25" ht="13.15" customHeight="1">
      <c r="A109" s="1380"/>
      <c r="B109" s="1383"/>
      <c r="C109" s="1340"/>
      <c r="D109" s="1479" t="s">
        <v>447</v>
      </c>
      <c r="E109" s="1393" t="s">
        <v>39</v>
      </c>
      <c r="F109" s="1414" t="s">
        <v>103</v>
      </c>
      <c r="G109" s="539" t="s">
        <v>76</v>
      </c>
      <c r="H109" s="774">
        <f>I109+K109</f>
        <v>0</v>
      </c>
      <c r="I109" s="768">
        <v>0</v>
      </c>
      <c r="J109" s="775"/>
      <c r="K109" s="977">
        <v>0</v>
      </c>
      <c r="L109" s="815">
        <v>0</v>
      </c>
      <c r="M109" s="794">
        <v>0</v>
      </c>
      <c r="N109" s="975" t="s">
        <v>399</v>
      </c>
      <c r="O109" s="66"/>
      <c r="P109" s="67" t="s">
        <v>40</v>
      </c>
      <c r="Q109" s="37"/>
      <c r="R109" s="509"/>
      <c r="S109" s="509"/>
      <c r="T109" s="509"/>
      <c r="U109" s="509"/>
      <c r="V109" s="509"/>
      <c r="W109" s="509"/>
      <c r="X109" s="505"/>
      <c r="Y109" s="505"/>
    </row>
    <row r="110" spans="1:25">
      <c r="A110" s="1381"/>
      <c r="B110" s="1384"/>
      <c r="C110" s="1341"/>
      <c r="D110" s="1480"/>
      <c r="E110" s="1396"/>
      <c r="F110" s="1394"/>
      <c r="G110" s="38" t="s">
        <v>35</v>
      </c>
      <c r="H110" s="762">
        <f>I110+K110</f>
        <v>171.4</v>
      </c>
      <c r="I110" s="763">
        <v>38.4</v>
      </c>
      <c r="J110" s="764"/>
      <c r="K110" s="978">
        <v>133</v>
      </c>
      <c r="L110" s="824">
        <v>0</v>
      </c>
      <c r="M110" s="795">
        <v>0</v>
      </c>
      <c r="N110" s="52" t="s">
        <v>79</v>
      </c>
      <c r="O110" s="70"/>
      <c r="P110" s="71"/>
      <c r="Q110" s="42"/>
      <c r="R110" s="509"/>
      <c r="S110" s="509"/>
      <c r="T110" s="509"/>
      <c r="U110" s="509"/>
      <c r="V110" s="509"/>
      <c r="W110" s="509"/>
      <c r="X110" s="505"/>
      <c r="Y110" s="505"/>
    </row>
    <row r="111" spans="1:25">
      <c r="A111" s="1381"/>
      <c r="B111" s="1384"/>
      <c r="C111" s="1341"/>
      <c r="D111" s="1480"/>
      <c r="E111" s="1391"/>
      <c r="F111" s="1482"/>
      <c r="G111" s="974" t="s">
        <v>64</v>
      </c>
      <c r="H111" s="762">
        <f>I111+K111</f>
        <v>0</v>
      </c>
      <c r="I111" s="763">
        <v>0</v>
      </c>
      <c r="J111" s="776"/>
      <c r="K111" s="979"/>
      <c r="L111" s="824">
        <v>0</v>
      </c>
      <c r="M111" s="795">
        <v>0</v>
      </c>
      <c r="N111" s="84"/>
      <c r="O111" s="82"/>
      <c r="P111" s="83"/>
      <c r="Q111" s="44"/>
      <c r="R111" s="509"/>
      <c r="S111" s="509"/>
      <c r="T111" s="509"/>
      <c r="U111" s="509"/>
      <c r="V111" s="509"/>
      <c r="W111" s="509"/>
      <c r="X111" s="505"/>
      <c r="Y111" s="505"/>
    </row>
    <row r="112" spans="1:25" s="505" customFormat="1" ht="11.45" customHeight="1" thickBot="1">
      <c r="A112" s="1381"/>
      <c r="B112" s="1384"/>
      <c r="C112" s="1341"/>
      <c r="D112" s="1480"/>
      <c r="E112" s="1391"/>
      <c r="F112" s="1391"/>
      <c r="G112" s="15" t="s">
        <v>517</v>
      </c>
      <c r="H112" s="779"/>
      <c r="I112" s="809"/>
      <c r="J112" s="781"/>
      <c r="K112" s="973"/>
      <c r="L112" s="980">
        <v>1536</v>
      </c>
      <c r="M112" s="796">
        <v>3442</v>
      </c>
      <c r="N112" s="976"/>
      <c r="O112" s="82"/>
      <c r="P112" s="83"/>
      <c r="Q112" s="44"/>
      <c r="R112" s="509"/>
      <c r="S112" s="509"/>
      <c r="T112" s="509"/>
      <c r="U112" s="509"/>
      <c r="V112" s="509"/>
      <c r="W112" s="509"/>
    </row>
    <row r="113" spans="1:25" ht="14.45" customHeight="1" thickBot="1">
      <c r="A113" s="1382"/>
      <c r="B113" s="1385"/>
      <c r="C113" s="1342"/>
      <c r="D113" s="1481"/>
      <c r="E113" s="1392"/>
      <c r="F113" s="1392"/>
      <c r="G113" s="98" t="s">
        <v>12</v>
      </c>
      <c r="H113" s="756">
        <f t="shared" ref="H113:K113" si="29">SUM(H109:H111)</f>
        <v>171.4</v>
      </c>
      <c r="I113" s="756">
        <f t="shared" si="29"/>
        <v>38.4</v>
      </c>
      <c r="J113" s="756">
        <f t="shared" si="29"/>
        <v>0</v>
      </c>
      <c r="K113" s="756">
        <f t="shared" si="29"/>
        <v>133</v>
      </c>
      <c r="L113" s="825">
        <f>SUM(L109:L112)</f>
        <v>1536</v>
      </c>
      <c r="M113" s="802">
        <f>SUM(M109:M112)</f>
        <v>3442</v>
      </c>
      <c r="N113" s="800"/>
      <c r="O113" s="74"/>
      <c r="P113" s="75"/>
      <c r="Q113" s="49"/>
      <c r="R113" s="509"/>
      <c r="S113" s="509"/>
      <c r="T113" s="509"/>
      <c r="U113" s="509"/>
      <c r="V113" s="509"/>
      <c r="W113" s="509"/>
      <c r="X113" s="505"/>
      <c r="Y113" s="505"/>
    </row>
    <row r="114" spans="1:25" ht="13.15" customHeight="1">
      <c r="A114" s="1380"/>
      <c r="B114" s="1383"/>
      <c r="C114" s="1340"/>
      <c r="D114" s="1386" t="s">
        <v>439</v>
      </c>
      <c r="E114" s="1393" t="s">
        <v>39</v>
      </c>
      <c r="F114" s="1393" t="s">
        <v>50</v>
      </c>
      <c r="G114" s="539" t="s">
        <v>76</v>
      </c>
      <c r="H114" s="774">
        <f>I114+K114</f>
        <v>0</v>
      </c>
      <c r="I114" s="768">
        <v>0</v>
      </c>
      <c r="J114" s="775"/>
      <c r="K114" s="770">
        <v>0</v>
      </c>
      <c r="L114" s="771">
        <v>0</v>
      </c>
      <c r="M114" s="772">
        <v>0</v>
      </c>
      <c r="N114" s="84" t="s">
        <v>79</v>
      </c>
      <c r="O114" s="66"/>
      <c r="P114" s="67" t="s">
        <v>40</v>
      </c>
      <c r="Q114" s="37"/>
      <c r="R114" s="162"/>
      <c r="S114" s="509"/>
      <c r="T114" s="509"/>
      <c r="U114" s="509"/>
      <c r="V114" s="509"/>
      <c r="W114" s="509"/>
      <c r="X114" s="505"/>
      <c r="Y114" s="505"/>
    </row>
    <row r="115" spans="1:25">
      <c r="A115" s="1381"/>
      <c r="B115" s="1384"/>
      <c r="C115" s="1341"/>
      <c r="D115" s="1387"/>
      <c r="E115" s="1396"/>
      <c r="F115" s="1394"/>
      <c r="G115" s="38" t="s">
        <v>64</v>
      </c>
      <c r="H115" s="762">
        <f>I115+K115</f>
        <v>87.2</v>
      </c>
      <c r="I115" s="763">
        <v>32</v>
      </c>
      <c r="J115" s="764">
        <v>7.3</v>
      </c>
      <c r="K115" s="765">
        <v>55.2</v>
      </c>
      <c r="L115" s="773">
        <v>20</v>
      </c>
      <c r="M115" s="767">
        <v>0</v>
      </c>
      <c r="N115" s="84"/>
      <c r="O115" s="70"/>
      <c r="P115" s="71"/>
      <c r="Q115" s="42"/>
      <c r="R115" s="162"/>
      <c r="S115" s="509"/>
      <c r="T115" s="509"/>
      <c r="U115" s="509"/>
      <c r="V115" s="509"/>
      <c r="W115" s="509"/>
      <c r="X115" s="505"/>
      <c r="Y115" s="505"/>
    </row>
    <row r="116" spans="1:25">
      <c r="A116" s="1381"/>
      <c r="B116" s="1384"/>
      <c r="C116" s="1341"/>
      <c r="D116" s="1387"/>
      <c r="E116" s="1391"/>
      <c r="F116" s="1395"/>
      <c r="G116" s="15" t="s">
        <v>35</v>
      </c>
      <c r="H116" s="779">
        <f>I116+K116</f>
        <v>15.5</v>
      </c>
      <c r="I116" s="807">
        <v>5.7</v>
      </c>
      <c r="J116" s="809">
        <v>1.3</v>
      </c>
      <c r="K116" s="808">
        <v>9.8000000000000007</v>
      </c>
      <c r="L116" s="783">
        <v>3</v>
      </c>
      <c r="M116" s="784">
        <v>0</v>
      </c>
      <c r="N116" s="84"/>
      <c r="O116" s="82"/>
      <c r="P116" s="83"/>
      <c r="Q116" s="44"/>
      <c r="R116" s="162"/>
      <c r="S116" s="509"/>
      <c r="T116" s="509"/>
      <c r="U116" s="509"/>
      <c r="V116" s="509"/>
      <c r="W116" s="509"/>
      <c r="X116" s="505"/>
      <c r="Y116" s="505"/>
    </row>
    <row r="117" spans="1:25" ht="27.6" customHeight="1" thickBot="1">
      <c r="A117" s="1382"/>
      <c r="B117" s="1385"/>
      <c r="C117" s="1342"/>
      <c r="D117" s="1388"/>
      <c r="E117" s="1392"/>
      <c r="F117" s="1392"/>
      <c r="G117" s="98" t="s">
        <v>12</v>
      </c>
      <c r="H117" s="756">
        <f t="shared" ref="H117:L117" si="30">SUM(H114:H116)</f>
        <v>102.7</v>
      </c>
      <c r="I117" s="756">
        <f t="shared" si="30"/>
        <v>37.700000000000003</v>
      </c>
      <c r="J117" s="756">
        <f t="shared" si="30"/>
        <v>8.6</v>
      </c>
      <c r="K117" s="756">
        <f t="shared" si="30"/>
        <v>65</v>
      </c>
      <c r="L117" s="756">
        <f t="shared" si="30"/>
        <v>23</v>
      </c>
      <c r="M117" s="756"/>
      <c r="N117" s="85"/>
      <c r="O117" s="74"/>
      <c r="P117" s="75"/>
      <c r="Q117" s="49"/>
      <c r="R117" s="162"/>
      <c r="S117" s="509"/>
      <c r="T117" s="509"/>
      <c r="U117" s="509"/>
      <c r="V117" s="509"/>
      <c r="W117" s="509"/>
      <c r="X117" s="505"/>
      <c r="Y117" s="505"/>
    </row>
    <row r="118" spans="1:25" ht="13.15" hidden="1" customHeight="1">
      <c r="A118" s="1380"/>
      <c r="B118" s="1383"/>
      <c r="C118" s="1340"/>
      <c r="D118" s="1386" t="s">
        <v>104</v>
      </c>
      <c r="E118" s="1389" t="s">
        <v>39</v>
      </c>
      <c r="F118" s="1393" t="s">
        <v>86</v>
      </c>
      <c r="G118" s="539" t="s">
        <v>76</v>
      </c>
      <c r="H118" s="774">
        <f>I118+K118</f>
        <v>18</v>
      </c>
      <c r="I118" s="768">
        <v>0</v>
      </c>
      <c r="J118" s="775"/>
      <c r="K118" s="770">
        <v>18</v>
      </c>
      <c r="L118" s="771">
        <v>0</v>
      </c>
      <c r="M118" s="772"/>
      <c r="N118" s="84" t="s">
        <v>78</v>
      </c>
      <c r="O118" s="66" t="s">
        <v>40</v>
      </c>
      <c r="P118" s="67"/>
      <c r="Q118" s="37"/>
      <c r="R118" s="162"/>
      <c r="S118" s="509"/>
      <c r="T118" s="509"/>
      <c r="U118" s="509"/>
      <c r="V118" s="509"/>
      <c r="W118" s="509"/>
      <c r="X118" s="505"/>
      <c r="Y118" s="505"/>
    </row>
    <row r="119" spans="1:25" ht="13.15" hidden="1" customHeight="1">
      <c r="A119" s="1381"/>
      <c r="B119" s="1384"/>
      <c r="C119" s="1341"/>
      <c r="D119" s="1387"/>
      <c r="E119" s="1390"/>
      <c r="F119" s="1394"/>
      <c r="G119" s="38" t="s">
        <v>64</v>
      </c>
      <c r="H119" s="762">
        <f>I119+K119</f>
        <v>0</v>
      </c>
      <c r="I119" s="763">
        <v>0</v>
      </c>
      <c r="J119" s="764">
        <v>0</v>
      </c>
      <c r="K119" s="765">
        <v>0</v>
      </c>
      <c r="L119" s="773">
        <v>0</v>
      </c>
      <c r="M119" s="767"/>
      <c r="N119" s="84" t="s">
        <v>79</v>
      </c>
      <c r="O119" s="70"/>
      <c r="P119" s="71" t="s">
        <v>40</v>
      </c>
      <c r="Q119" s="42"/>
      <c r="R119" s="162"/>
      <c r="S119" s="509"/>
      <c r="T119" s="509"/>
      <c r="U119" s="509"/>
      <c r="V119" s="509"/>
      <c r="W119" s="509"/>
      <c r="X119" s="505"/>
      <c r="Y119" s="505"/>
    </row>
    <row r="120" spans="1:25" ht="26.45" hidden="1" customHeight="1">
      <c r="A120" s="1381"/>
      <c r="B120" s="1384"/>
      <c r="C120" s="1341"/>
      <c r="D120" s="1387"/>
      <c r="E120" s="1391"/>
      <c r="F120" s="1395"/>
      <c r="G120" s="38" t="s">
        <v>35</v>
      </c>
      <c r="H120" s="762">
        <f>I120+K120</f>
        <v>0</v>
      </c>
      <c r="I120" s="763">
        <v>0</v>
      </c>
      <c r="J120" s="764">
        <v>0</v>
      </c>
      <c r="K120" s="765">
        <v>0</v>
      </c>
      <c r="L120" s="773">
        <v>0</v>
      </c>
      <c r="M120" s="767"/>
      <c r="N120" s="1071" t="s">
        <v>400</v>
      </c>
      <c r="O120" s="82"/>
      <c r="P120" s="83"/>
      <c r="Q120" s="44"/>
      <c r="R120" s="162"/>
      <c r="S120" s="509"/>
      <c r="T120" s="509"/>
      <c r="U120" s="509"/>
      <c r="V120" s="509"/>
      <c r="W120" s="509"/>
      <c r="X120" s="505"/>
      <c r="Y120" s="505"/>
    </row>
    <row r="121" spans="1:25" ht="13.15" hidden="1" customHeight="1">
      <c r="A121" s="1381"/>
      <c r="B121" s="1384"/>
      <c r="C121" s="1341"/>
      <c r="D121" s="1387"/>
      <c r="E121" s="1391"/>
      <c r="F121" s="1391"/>
      <c r="G121" s="15"/>
      <c r="H121" s="779"/>
      <c r="I121" s="780"/>
      <c r="J121" s="781"/>
      <c r="K121" s="782"/>
      <c r="L121" s="783"/>
      <c r="M121" s="784"/>
      <c r="N121" s="927"/>
      <c r="O121" s="82"/>
      <c r="P121" s="83"/>
      <c r="Q121" s="44"/>
      <c r="R121" s="162"/>
      <c r="S121" s="509"/>
      <c r="T121" s="509"/>
      <c r="U121" s="509"/>
      <c r="V121" s="509"/>
      <c r="W121" s="509"/>
      <c r="X121" s="505"/>
      <c r="Y121" s="505"/>
    </row>
    <row r="122" spans="1:25" ht="13.9" hidden="1" customHeight="1" thickBot="1">
      <c r="A122" s="1382"/>
      <c r="B122" s="1385"/>
      <c r="C122" s="1342"/>
      <c r="D122" s="1388"/>
      <c r="E122" s="1392"/>
      <c r="F122" s="1392"/>
      <c r="G122" s="45" t="s">
        <v>12</v>
      </c>
      <c r="H122" s="756">
        <v>0</v>
      </c>
      <c r="I122" s="756">
        <f t="shared" ref="I122:L122" si="31">SUM(I118:I121)</f>
        <v>0</v>
      </c>
      <c r="J122" s="756">
        <f t="shared" si="31"/>
        <v>0</v>
      </c>
      <c r="K122" s="761">
        <v>0</v>
      </c>
      <c r="L122" s="760">
        <f t="shared" si="31"/>
        <v>0</v>
      </c>
      <c r="M122" s="761"/>
      <c r="N122" s="85"/>
      <c r="O122" s="74"/>
      <c r="P122" s="75"/>
      <c r="Q122" s="49"/>
      <c r="R122" s="162"/>
      <c r="S122" s="509"/>
      <c r="T122" s="509"/>
      <c r="U122" s="509"/>
      <c r="V122" s="509"/>
      <c r="W122" s="509"/>
      <c r="X122" s="505"/>
      <c r="Y122" s="505"/>
    </row>
    <row r="123" spans="1:25" ht="13.15" customHeight="1">
      <c r="A123" s="1380"/>
      <c r="B123" s="1383"/>
      <c r="C123" s="1340"/>
      <c r="D123" s="1386" t="s">
        <v>105</v>
      </c>
      <c r="E123" s="1393" t="s">
        <v>39</v>
      </c>
      <c r="F123" s="1393" t="s">
        <v>484</v>
      </c>
      <c r="G123" s="539" t="s">
        <v>76</v>
      </c>
      <c r="H123" s="774">
        <f>I123+K123</f>
        <v>0</v>
      </c>
      <c r="I123" s="768">
        <v>0</v>
      </c>
      <c r="J123" s="775"/>
      <c r="K123" s="770">
        <v>0</v>
      </c>
      <c r="L123" s="771">
        <v>3.2</v>
      </c>
      <c r="M123" s="772">
        <v>1.7</v>
      </c>
      <c r="N123" s="84" t="s">
        <v>79</v>
      </c>
      <c r="O123" s="66"/>
      <c r="P123" s="67"/>
      <c r="Q123" s="37" t="s">
        <v>40</v>
      </c>
      <c r="R123" s="162"/>
      <c r="S123" s="509"/>
      <c r="T123" s="509"/>
      <c r="U123" s="509"/>
      <c r="V123" s="509"/>
      <c r="W123" s="509"/>
      <c r="X123" s="505"/>
      <c r="Y123" s="505"/>
    </row>
    <row r="124" spans="1:25">
      <c r="A124" s="1381"/>
      <c r="B124" s="1384"/>
      <c r="C124" s="1341"/>
      <c r="D124" s="1387"/>
      <c r="E124" s="1396"/>
      <c r="F124" s="1394"/>
      <c r="G124" s="38" t="s">
        <v>64</v>
      </c>
      <c r="H124" s="762">
        <f>I124+K124</f>
        <v>36.9</v>
      </c>
      <c r="I124" s="763">
        <v>36.9</v>
      </c>
      <c r="J124" s="764"/>
      <c r="K124" s="765">
        <v>0</v>
      </c>
      <c r="L124" s="773">
        <v>39.5</v>
      </c>
      <c r="M124" s="767">
        <v>19.899999999999999</v>
      </c>
      <c r="N124" s="84"/>
      <c r="O124" s="70"/>
      <c r="P124" s="71"/>
      <c r="Q124" s="42"/>
      <c r="R124" s="162"/>
      <c r="S124" s="509"/>
      <c r="T124" s="509"/>
      <c r="U124" s="509"/>
      <c r="V124" s="509"/>
      <c r="W124" s="509"/>
      <c r="X124" s="505"/>
      <c r="Y124" s="505"/>
    </row>
    <row r="125" spans="1:25">
      <c r="A125" s="1381"/>
      <c r="B125" s="1384"/>
      <c r="C125" s="1341"/>
      <c r="D125" s="1387"/>
      <c r="E125" s="1391"/>
      <c r="F125" s="1395"/>
      <c r="G125" s="15" t="s">
        <v>35</v>
      </c>
      <c r="H125" s="779">
        <f>I125+K125</f>
        <v>0</v>
      </c>
      <c r="I125" s="807">
        <v>0</v>
      </c>
      <c r="J125" s="781"/>
      <c r="K125" s="808">
        <v>0</v>
      </c>
      <c r="L125" s="783">
        <v>0</v>
      </c>
      <c r="M125" s="784">
        <v>0</v>
      </c>
      <c r="N125" s="84"/>
      <c r="O125" s="82"/>
      <c r="P125" s="83"/>
      <c r="Q125" s="44"/>
      <c r="R125" s="162"/>
      <c r="S125" s="509"/>
      <c r="T125" s="509"/>
      <c r="U125" s="509"/>
      <c r="V125" s="509"/>
      <c r="W125" s="509"/>
      <c r="X125" s="505"/>
      <c r="Y125" s="505"/>
    </row>
    <row r="126" spans="1:25" ht="13.5" thickBot="1">
      <c r="A126" s="1382"/>
      <c r="B126" s="1385"/>
      <c r="C126" s="1342"/>
      <c r="D126" s="1388"/>
      <c r="E126" s="1392"/>
      <c r="F126" s="1392"/>
      <c r="G126" s="98" t="s">
        <v>12</v>
      </c>
      <c r="H126" s="756">
        <f t="shared" ref="H126:M126" si="32">SUM(H123:H125)</f>
        <v>36.9</v>
      </c>
      <c r="I126" s="756">
        <f t="shared" si="32"/>
        <v>36.9</v>
      </c>
      <c r="J126" s="756">
        <f t="shared" si="32"/>
        <v>0</v>
      </c>
      <c r="K126" s="756">
        <f t="shared" si="32"/>
        <v>0</v>
      </c>
      <c r="L126" s="756">
        <f t="shared" si="32"/>
        <v>42.7</v>
      </c>
      <c r="M126" s="756">
        <f t="shared" si="32"/>
        <v>21.599999999999998</v>
      </c>
      <c r="N126" s="85"/>
      <c r="O126" s="74"/>
      <c r="P126" s="75"/>
      <c r="Q126" s="49"/>
      <c r="R126" s="162"/>
      <c r="S126" s="509"/>
      <c r="T126" s="509"/>
      <c r="U126" s="509"/>
      <c r="V126" s="509"/>
      <c r="W126" s="509"/>
      <c r="X126" s="505"/>
      <c r="Y126" s="505"/>
    </row>
    <row r="127" spans="1:25" ht="13.15" customHeight="1">
      <c r="A127" s="1380"/>
      <c r="B127" s="1383"/>
      <c r="C127" s="1340"/>
      <c r="D127" s="1386" t="s">
        <v>106</v>
      </c>
      <c r="E127" s="1393" t="s">
        <v>39</v>
      </c>
      <c r="F127" s="1393" t="s">
        <v>484</v>
      </c>
      <c r="G127" s="539" t="s">
        <v>76</v>
      </c>
      <c r="H127" s="774">
        <f>I127+K127</f>
        <v>0</v>
      </c>
      <c r="I127" s="768">
        <v>0</v>
      </c>
      <c r="J127" s="775"/>
      <c r="K127" s="770">
        <v>0</v>
      </c>
      <c r="L127" s="771">
        <v>0</v>
      </c>
      <c r="M127" s="772">
        <v>0</v>
      </c>
      <c r="N127" s="84" t="s">
        <v>79</v>
      </c>
      <c r="O127" s="66" t="s">
        <v>40</v>
      </c>
      <c r="P127" s="67"/>
      <c r="Q127" s="37"/>
      <c r="R127" s="162"/>
      <c r="S127" s="509"/>
      <c r="T127" s="509"/>
      <c r="U127" s="509"/>
      <c r="V127" s="509"/>
      <c r="W127" s="509"/>
      <c r="X127" s="505"/>
      <c r="Y127" s="505"/>
    </row>
    <row r="128" spans="1:25">
      <c r="A128" s="1381"/>
      <c r="B128" s="1384"/>
      <c r="C128" s="1341"/>
      <c r="D128" s="1387"/>
      <c r="E128" s="1396"/>
      <c r="F128" s="1394"/>
      <c r="G128" s="38" t="s">
        <v>64</v>
      </c>
      <c r="H128" s="762">
        <f>I128+K128</f>
        <v>0</v>
      </c>
      <c r="I128" s="763">
        <v>0</v>
      </c>
      <c r="J128" s="764"/>
      <c r="K128" s="765">
        <v>0</v>
      </c>
      <c r="L128" s="773">
        <v>0</v>
      </c>
      <c r="M128" s="767">
        <v>0</v>
      </c>
      <c r="N128" s="84"/>
      <c r="O128" s="70"/>
      <c r="P128" s="71"/>
      <c r="Q128" s="42"/>
      <c r="R128" s="162"/>
      <c r="S128" s="509"/>
      <c r="T128" s="509"/>
      <c r="U128" s="509"/>
      <c r="V128" s="509"/>
      <c r="W128" s="509"/>
      <c r="X128" s="505"/>
      <c r="Y128" s="505"/>
    </row>
    <row r="129" spans="1:25">
      <c r="A129" s="1381"/>
      <c r="B129" s="1384"/>
      <c r="C129" s="1341"/>
      <c r="D129" s="1387"/>
      <c r="E129" s="1391"/>
      <c r="F129" s="1395"/>
      <c r="G129" s="15" t="s">
        <v>35</v>
      </c>
      <c r="H129" s="779">
        <f>I129+K129</f>
        <v>0</v>
      </c>
      <c r="I129" s="807">
        <v>0</v>
      </c>
      <c r="J129" s="781"/>
      <c r="K129" s="928">
        <v>0</v>
      </c>
      <c r="L129" s="783">
        <v>0</v>
      </c>
      <c r="M129" s="784">
        <v>0</v>
      </c>
      <c r="N129" s="84"/>
      <c r="O129" s="82"/>
      <c r="P129" s="83"/>
      <c r="Q129" s="44"/>
      <c r="R129" s="162"/>
      <c r="S129" s="509"/>
      <c r="T129" s="509"/>
      <c r="U129" s="509"/>
      <c r="V129" s="509"/>
      <c r="W129" s="509"/>
      <c r="X129" s="505"/>
      <c r="Y129" s="505"/>
    </row>
    <row r="130" spans="1:25" ht="21" customHeight="1" thickBot="1">
      <c r="A130" s="1382"/>
      <c r="B130" s="1385"/>
      <c r="C130" s="1342"/>
      <c r="D130" s="1388"/>
      <c r="E130" s="1392"/>
      <c r="F130" s="1392"/>
      <c r="G130" s="98" t="s">
        <v>12</v>
      </c>
      <c r="H130" s="756">
        <f t="shared" ref="H130:M130" si="33">SUM(H127:H129)</f>
        <v>0</v>
      </c>
      <c r="I130" s="756">
        <f t="shared" si="33"/>
        <v>0</v>
      </c>
      <c r="J130" s="756">
        <f t="shared" si="33"/>
        <v>0</v>
      </c>
      <c r="K130" s="756">
        <f t="shared" si="33"/>
        <v>0</v>
      </c>
      <c r="L130" s="756">
        <f t="shared" si="33"/>
        <v>0</v>
      </c>
      <c r="M130" s="756">
        <f t="shared" si="33"/>
        <v>0</v>
      </c>
      <c r="N130" s="85"/>
      <c r="O130" s="74"/>
      <c r="P130" s="75"/>
      <c r="Q130" s="49"/>
      <c r="R130" s="162"/>
      <c r="S130" s="509"/>
      <c r="T130" s="509"/>
      <c r="U130" s="509"/>
      <c r="V130" s="509"/>
      <c r="W130" s="509"/>
      <c r="X130" s="505"/>
      <c r="Y130" s="505"/>
    </row>
    <row r="131" spans="1:25" ht="13.15" customHeight="1">
      <c r="A131" s="1380"/>
      <c r="B131" s="1383"/>
      <c r="C131" s="1340"/>
      <c r="D131" s="1386" t="s">
        <v>107</v>
      </c>
      <c r="E131" s="1393" t="s">
        <v>39</v>
      </c>
      <c r="F131" s="1393" t="s">
        <v>484</v>
      </c>
      <c r="G131" s="539" t="s">
        <v>76</v>
      </c>
      <c r="H131" s="774">
        <f>I131+K131</f>
        <v>0</v>
      </c>
      <c r="I131" s="768">
        <v>0</v>
      </c>
      <c r="J131" s="775"/>
      <c r="K131" s="770">
        <v>0</v>
      </c>
      <c r="L131" s="771">
        <v>0</v>
      </c>
      <c r="M131" s="772">
        <v>0</v>
      </c>
      <c r="N131" s="84" t="s">
        <v>79</v>
      </c>
      <c r="O131" s="66"/>
      <c r="P131" s="67"/>
      <c r="Q131" s="37" t="s">
        <v>40</v>
      </c>
      <c r="R131" s="162"/>
      <c r="S131" s="509"/>
      <c r="T131" s="509"/>
      <c r="U131" s="509"/>
      <c r="V131" s="509"/>
      <c r="W131" s="509"/>
      <c r="X131" s="505"/>
      <c r="Y131" s="505"/>
    </row>
    <row r="132" spans="1:25">
      <c r="A132" s="1381"/>
      <c r="B132" s="1384"/>
      <c r="C132" s="1341"/>
      <c r="D132" s="1387"/>
      <c r="E132" s="1396"/>
      <c r="F132" s="1394"/>
      <c r="G132" s="38" t="s">
        <v>64</v>
      </c>
      <c r="H132" s="762">
        <f>I132+K132</f>
        <v>5</v>
      </c>
      <c r="I132" s="763">
        <v>5</v>
      </c>
      <c r="J132" s="764">
        <v>0</v>
      </c>
      <c r="K132" s="765">
        <v>0</v>
      </c>
      <c r="L132" s="773">
        <v>5</v>
      </c>
      <c r="M132" s="767">
        <v>5</v>
      </c>
      <c r="N132" s="84"/>
      <c r="O132" s="70"/>
      <c r="P132" s="71"/>
      <c r="Q132" s="42"/>
      <c r="R132" s="162"/>
      <c r="S132" s="509"/>
      <c r="T132" s="509"/>
      <c r="U132" s="509"/>
      <c r="V132" s="509"/>
      <c r="W132" s="509"/>
      <c r="X132" s="505"/>
      <c r="Y132" s="505"/>
    </row>
    <row r="133" spans="1:25">
      <c r="A133" s="1381"/>
      <c r="B133" s="1384"/>
      <c r="C133" s="1341"/>
      <c r="D133" s="1387"/>
      <c r="E133" s="1391"/>
      <c r="F133" s="1395"/>
      <c r="G133" s="15" t="s">
        <v>35</v>
      </c>
      <c r="H133" s="779">
        <f>I133+K133</f>
        <v>1</v>
      </c>
      <c r="I133" s="807">
        <v>1</v>
      </c>
      <c r="J133" s="809">
        <v>0</v>
      </c>
      <c r="K133" s="782"/>
      <c r="L133" s="783">
        <v>1.1000000000000001</v>
      </c>
      <c r="M133" s="784">
        <v>1.1000000000000001</v>
      </c>
      <c r="N133" s="84"/>
      <c r="O133" s="82"/>
      <c r="P133" s="83"/>
      <c r="Q133" s="44"/>
      <c r="R133" s="162"/>
      <c r="S133" s="509"/>
      <c r="T133" s="509"/>
      <c r="U133" s="509"/>
      <c r="V133" s="509"/>
      <c r="W133" s="509"/>
      <c r="X133" s="505"/>
      <c r="Y133" s="505"/>
    </row>
    <row r="134" spans="1:25" ht="42" customHeight="1" thickBot="1">
      <c r="A134" s="1382"/>
      <c r="B134" s="1385"/>
      <c r="C134" s="1342"/>
      <c r="D134" s="1388"/>
      <c r="E134" s="1392"/>
      <c r="F134" s="1392"/>
      <c r="G134" s="98" t="s">
        <v>12</v>
      </c>
      <c r="H134" s="756">
        <f t="shared" ref="H134:L134" si="34">SUM(H131:H133)</f>
        <v>6</v>
      </c>
      <c r="I134" s="756">
        <f t="shared" si="34"/>
        <v>6</v>
      </c>
      <c r="J134" s="756">
        <f t="shared" si="34"/>
        <v>0</v>
      </c>
      <c r="K134" s="756">
        <f t="shared" si="34"/>
        <v>0</v>
      </c>
      <c r="L134" s="756">
        <f t="shared" si="34"/>
        <v>6.1</v>
      </c>
      <c r="M134" s="756">
        <v>0</v>
      </c>
      <c r="N134" s="85"/>
      <c r="O134" s="74"/>
      <c r="P134" s="75"/>
      <c r="Q134" s="49"/>
      <c r="R134" s="162"/>
      <c r="S134" s="509"/>
      <c r="T134" s="509"/>
      <c r="U134" s="509"/>
      <c r="V134" s="509"/>
      <c r="W134" s="509"/>
      <c r="X134" s="505"/>
      <c r="Y134" s="505"/>
    </row>
    <row r="135" spans="1:25" ht="13.15" customHeight="1">
      <c r="A135" s="1380"/>
      <c r="B135" s="1383"/>
      <c r="C135" s="1340"/>
      <c r="D135" s="1386" t="s">
        <v>108</v>
      </c>
      <c r="E135" s="1393" t="s">
        <v>39</v>
      </c>
      <c r="F135" s="1393" t="s">
        <v>484</v>
      </c>
      <c r="G135" s="539" t="s">
        <v>76</v>
      </c>
      <c r="H135" s="774">
        <f>I135+K135</f>
        <v>0</v>
      </c>
      <c r="I135" s="768">
        <v>0</v>
      </c>
      <c r="J135" s="775"/>
      <c r="K135" s="770">
        <v>0</v>
      </c>
      <c r="L135" s="771">
        <v>0</v>
      </c>
      <c r="M135" s="772">
        <v>0</v>
      </c>
      <c r="N135" s="84"/>
      <c r="O135" s="66"/>
      <c r="P135" s="67"/>
      <c r="Q135" s="37"/>
      <c r="R135" s="162"/>
      <c r="S135" s="509"/>
      <c r="T135" s="509"/>
      <c r="U135" s="509"/>
      <c r="V135" s="509"/>
      <c r="W135" s="509"/>
      <c r="X135" s="505"/>
      <c r="Y135" s="505"/>
    </row>
    <row r="136" spans="1:25">
      <c r="A136" s="1381"/>
      <c r="B136" s="1384"/>
      <c r="C136" s="1341"/>
      <c r="D136" s="1387"/>
      <c r="E136" s="1396"/>
      <c r="F136" s="1394"/>
      <c r="G136" s="38" t="s">
        <v>64</v>
      </c>
      <c r="H136" s="762">
        <f>I136+K136</f>
        <v>38</v>
      </c>
      <c r="I136" s="763">
        <v>20.5</v>
      </c>
      <c r="J136" s="764">
        <v>6</v>
      </c>
      <c r="K136" s="765">
        <v>17.5</v>
      </c>
      <c r="L136" s="773">
        <v>0</v>
      </c>
      <c r="M136" s="767">
        <v>0</v>
      </c>
      <c r="N136" s="84"/>
      <c r="O136" s="70"/>
      <c r="P136" s="71"/>
      <c r="Q136" s="42"/>
      <c r="R136" s="162"/>
      <c r="S136" s="509"/>
      <c r="T136" s="509"/>
      <c r="U136" s="509"/>
      <c r="V136" s="509"/>
      <c r="W136" s="509"/>
      <c r="X136" s="505"/>
      <c r="Y136" s="505"/>
    </row>
    <row r="137" spans="1:25">
      <c r="A137" s="1381"/>
      <c r="B137" s="1384"/>
      <c r="C137" s="1341"/>
      <c r="D137" s="1387"/>
      <c r="E137" s="1391"/>
      <c r="F137" s="1395"/>
      <c r="G137" s="15" t="s">
        <v>35</v>
      </c>
      <c r="H137" s="779">
        <f>I137+K137</f>
        <v>0</v>
      </c>
      <c r="I137" s="807">
        <v>0</v>
      </c>
      <c r="J137" s="809">
        <v>0</v>
      </c>
      <c r="K137" s="808">
        <v>0</v>
      </c>
      <c r="L137" s="783">
        <v>0</v>
      </c>
      <c r="M137" s="784">
        <v>0</v>
      </c>
      <c r="N137" s="84"/>
      <c r="O137" s="82"/>
      <c r="P137" s="83"/>
      <c r="Q137" s="44"/>
      <c r="R137" s="162"/>
      <c r="S137" s="509"/>
      <c r="T137" s="509"/>
      <c r="U137" s="509"/>
      <c r="V137" s="509"/>
      <c r="W137" s="509"/>
      <c r="X137" s="505"/>
      <c r="Y137" s="505"/>
    </row>
    <row r="138" spans="1:25" ht="42" customHeight="1" thickBot="1">
      <c r="A138" s="1382"/>
      <c r="B138" s="1385"/>
      <c r="C138" s="1342"/>
      <c r="D138" s="1388"/>
      <c r="E138" s="1392"/>
      <c r="F138" s="1392"/>
      <c r="G138" s="98" t="s">
        <v>12</v>
      </c>
      <c r="H138" s="756">
        <f t="shared" ref="H138:M138" si="35">SUM(H135:H137)</f>
        <v>38</v>
      </c>
      <c r="I138" s="756">
        <f t="shared" si="35"/>
        <v>20.5</v>
      </c>
      <c r="J138" s="756">
        <f t="shared" si="35"/>
        <v>6</v>
      </c>
      <c r="K138" s="756">
        <f t="shared" si="35"/>
        <v>17.5</v>
      </c>
      <c r="L138" s="756">
        <f t="shared" si="35"/>
        <v>0</v>
      </c>
      <c r="M138" s="756">
        <f t="shared" si="35"/>
        <v>0</v>
      </c>
      <c r="N138" s="85"/>
      <c r="O138" s="74"/>
      <c r="P138" s="75"/>
      <c r="Q138" s="49"/>
      <c r="R138" s="162"/>
      <c r="S138" s="509"/>
      <c r="T138" s="509"/>
      <c r="U138" s="509"/>
      <c r="V138" s="509"/>
      <c r="W138" s="509"/>
      <c r="X138" s="505"/>
      <c r="Y138" s="505"/>
    </row>
    <row r="139" spans="1:25" ht="13.15" customHeight="1">
      <c r="A139" s="1380"/>
      <c r="B139" s="1383"/>
      <c r="C139" s="1340"/>
      <c r="D139" s="1386" t="s">
        <v>109</v>
      </c>
      <c r="E139" s="1393" t="s">
        <v>39</v>
      </c>
      <c r="F139" s="1393" t="s">
        <v>484</v>
      </c>
      <c r="G139" s="539" t="s">
        <v>76</v>
      </c>
      <c r="H139" s="774">
        <f>I139+K139</f>
        <v>0</v>
      </c>
      <c r="I139" s="768">
        <v>0</v>
      </c>
      <c r="J139" s="775"/>
      <c r="K139" s="770">
        <v>0</v>
      </c>
      <c r="L139" s="771">
        <v>0</v>
      </c>
      <c r="M139" s="772">
        <v>0</v>
      </c>
      <c r="N139" s="84" t="s">
        <v>79</v>
      </c>
      <c r="O139" s="66"/>
      <c r="P139" s="67"/>
      <c r="Q139" s="37" t="s">
        <v>40</v>
      </c>
      <c r="R139" s="162"/>
      <c r="S139" s="509"/>
      <c r="T139" s="509"/>
      <c r="U139" s="509"/>
      <c r="V139" s="509"/>
      <c r="W139" s="509"/>
      <c r="X139" s="505"/>
      <c r="Y139" s="505"/>
    </row>
    <row r="140" spans="1:25">
      <c r="A140" s="1381"/>
      <c r="B140" s="1384"/>
      <c r="C140" s="1341"/>
      <c r="D140" s="1387"/>
      <c r="E140" s="1396"/>
      <c r="F140" s="1394"/>
      <c r="G140" s="38" t="s">
        <v>64</v>
      </c>
      <c r="H140" s="762">
        <f>I140+K140</f>
        <v>0</v>
      </c>
      <c r="I140" s="763">
        <v>0</v>
      </c>
      <c r="J140" s="764"/>
      <c r="K140" s="765">
        <v>0</v>
      </c>
      <c r="L140" s="773">
        <v>0</v>
      </c>
      <c r="M140" s="767">
        <v>0</v>
      </c>
      <c r="N140" s="84"/>
      <c r="O140" s="70"/>
      <c r="P140" s="71"/>
      <c r="Q140" s="42"/>
      <c r="R140" s="162"/>
      <c r="S140" s="509"/>
      <c r="T140" s="509"/>
      <c r="U140" s="509"/>
      <c r="V140" s="509"/>
      <c r="W140" s="509"/>
      <c r="X140" s="505"/>
      <c r="Y140" s="505"/>
    </row>
    <row r="141" spans="1:25">
      <c r="A141" s="1381"/>
      <c r="B141" s="1384"/>
      <c r="C141" s="1341"/>
      <c r="D141" s="1387"/>
      <c r="E141" s="1391"/>
      <c r="F141" s="1395"/>
      <c r="G141" s="15" t="s">
        <v>35</v>
      </c>
      <c r="H141" s="779">
        <f>I141+K141</f>
        <v>0</v>
      </c>
      <c r="I141" s="807">
        <v>0</v>
      </c>
      <c r="J141" s="781"/>
      <c r="K141" s="808">
        <v>0</v>
      </c>
      <c r="L141" s="783">
        <v>0</v>
      </c>
      <c r="M141" s="784">
        <v>0</v>
      </c>
      <c r="N141" s="84"/>
      <c r="O141" s="82"/>
      <c r="P141" s="83"/>
      <c r="Q141" s="44"/>
      <c r="R141" s="162"/>
      <c r="S141" s="509"/>
      <c r="T141" s="509"/>
      <c r="U141" s="509"/>
      <c r="V141" s="509"/>
      <c r="W141" s="509"/>
      <c r="X141" s="505"/>
      <c r="Y141" s="505"/>
    </row>
    <row r="142" spans="1:25" ht="13.15" customHeight="1" thickBot="1">
      <c r="A142" s="1382"/>
      <c r="B142" s="1385"/>
      <c r="C142" s="1342"/>
      <c r="D142" s="1388"/>
      <c r="E142" s="1392"/>
      <c r="F142" s="1392"/>
      <c r="G142" s="98" t="s">
        <v>12</v>
      </c>
      <c r="H142" s="756">
        <f t="shared" ref="H142:M142" si="36">SUM(H139:H141)</f>
        <v>0</v>
      </c>
      <c r="I142" s="756">
        <f t="shared" si="36"/>
        <v>0</v>
      </c>
      <c r="J142" s="756">
        <f t="shared" si="36"/>
        <v>0</v>
      </c>
      <c r="K142" s="756">
        <f t="shared" si="36"/>
        <v>0</v>
      </c>
      <c r="L142" s="756">
        <f t="shared" si="36"/>
        <v>0</v>
      </c>
      <c r="M142" s="756">
        <f t="shared" si="36"/>
        <v>0</v>
      </c>
      <c r="N142" s="85"/>
      <c r="O142" s="74"/>
      <c r="P142" s="75"/>
      <c r="Q142" s="49"/>
      <c r="R142" s="162"/>
      <c r="S142" s="509"/>
      <c r="T142" s="509"/>
      <c r="U142" s="509"/>
      <c r="V142" s="509"/>
      <c r="W142" s="509"/>
      <c r="X142" s="505"/>
      <c r="Y142" s="505"/>
    </row>
    <row r="143" spans="1:25" ht="13.15" customHeight="1">
      <c r="A143" s="1380"/>
      <c r="B143" s="1383"/>
      <c r="C143" s="1340"/>
      <c r="D143" s="1386" t="s">
        <v>110</v>
      </c>
      <c r="E143" s="1393" t="s">
        <v>39</v>
      </c>
      <c r="F143" s="1393" t="s">
        <v>484</v>
      </c>
      <c r="G143" s="539" t="s">
        <v>76</v>
      </c>
      <c r="H143" s="774">
        <f>I143+K143</f>
        <v>0</v>
      </c>
      <c r="I143" s="768">
        <v>0</v>
      </c>
      <c r="J143" s="775"/>
      <c r="K143" s="770">
        <v>0</v>
      </c>
      <c r="L143" s="771">
        <v>0</v>
      </c>
      <c r="M143" s="772">
        <v>0</v>
      </c>
      <c r="N143" s="84" t="s">
        <v>79</v>
      </c>
      <c r="O143" s="66"/>
      <c r="P143" s="67"/>
      <c r="Q143" s="37" t="s">
        <v>40</v>
      </c>
      <c r="R143" s="162"/>
      <c r="S143" s="509"/>
      <c r="T143" s="509"/>
      <c r="U143" s="509"/>
      <c r="V143" s="509"/>
      <c r="W143" s="509"/>
      <c r="X143" s="505"/>
      <c r="Y143" s="505"/>
    </row>
    <row r="144" spans="1:25">
      <c r="A144" s="1381"/>
      <c r="B144" s="1384"/>
      <c r="C144" s="1341"/>
      <c r="D144" s="1387"/>
      <c r="E144" s="1396"/>
      <c r="F144" s="1394"/>
      <c r="G144" s="38" t="s">
        <v>64</v>
      </c>
      <c r="H144" s="762">
        <f>I144+K144</f>
        <v>0</v>
      </c>
      <c r="I144" s="763">
        <v>0</v>
      </c>
      <c r="J144" s="764"/>
      <c r="K144" s="765">
        <v>0</v>
      </c>
      <c r="L144" s="773">
        <v>0</v>
      </c>
      <c r="M144" s="767">
        <v>0</v>
      </c>
      <c r="N144" s="84"/>
      <c r="O144" s="70"/>
      <c r="P144" s="71"/>
      <c r="Q144" s="42"/>
      <c r="R144" s="162"/>
      <c r="S144" s="509"/>
      <c r="T144" s="509"/>
      <c r="U144" s="509"/>
      <c r="V144" s="509"/>
      <c r="W144" s="509"/>
      <c r="X144" s="505"/>
      <c r="Y144" s="505"/>
    </row>
    <row r="145" spans="1:25">
      <c r="A145" s="1381"/>
      <c r="B145" s="1384"/>
      <c r="C145" s="1341"/>
      <c r="D145" s="1387"/>
      <c r="E145" s="1391"/>
      <c r="F145" s="1395"/>
      <c r="G145" s="15" t="s">
        <v>35</v>
      </c>
      <c r="H145" s="779">
        <f>I145+K145</f>
        <v>0</v>
      </c>
      <c r="I145" s="807">
        <v>0</v>
      </c>
      <c r="J145" s="781"/>
      <c r="K145" s="808">
        <v>0</v>
      </c>
      <c r="L145" s="783"/>
      <c r="M145" s="784"/>
      <c r="N145" s="84"/>
      <c r="O145" s="82"/>
      <c r="P145" s="83"/>
      <c r="Q145" s="44"/>
      <c r="R145" s="162"/>
      <c r="S145" s="509"/>
      <c r="T145" s="509"/>
      <c r="U145" s="509"/>
      <c r="V145" s="509"/>
      <c r="W145" s="509"/>
      <c r="X145" s="505"/>
      <c r="Y145" s="505"/>
    </row>
    <row r="146" spans="1:25" ht="29.45" customHeight="1" thickBot="1">
      <c r="A146" s="1382"/>
      <c r="B146" s="1385"/>
      <c r="C146" s="1342"/>
      <c r="D146" s="1388"/>
      <c r="E146" s="1392"/>
      <c r="F146" s="1392"/>
      <c r="G146" s="98" t="s">
        <v>12</v>
      </c>
      <c r="H146" s="756">
        <f t="shared" ref="H146:M146" si="37">SUM(H143:H145)</f>
        <v>0</v>
      </c>
      <c r="I146" s="756">
        <f t="shared" si="37"/>
        <v>0</v>
      </c>
      <c r="J146" s="756">
        <f t="shared" si="37"/>
        <v>0</v>
      </c>
      <c r="K146" s="756">
        <f t="shared" si="37"/>
        <v>0</v>
      </c>
      <c r="L146" s="756">
        <f t="shared" si="37"/>
        <v>0</v>
      </c>
      <c r="M146" s="756">
        <f t="shared" si="37"/>
        <v>0</v>
      </c>
      <c r="N146" s="85"/>
      <c r="O146" s="74"/>
      <c r="P146" s="75"/>
      <c r="Q146" s="49"/>
      <c r="R146" s="162"/>
      <c r="S146" s="509"/>
      <c r="T146" s="509"/>
      <c r="U146" s="509"/>
      <c r="V146" s="509"/>
      <c r="W146" s="509"/>
      <c r="X146" s="505"/>
      <c r="Y146" s="505"/>
    </row>
    <row r="147" spans="1:25" s="505" customFormat="1" ht="18.600000000000001" customHeight="1">
      <c r="A147" s="1062"/>
      <c r="B147" s="1063"/>
      <c r="C147" s="1064"/>
      <c r="D147" s="1386" t="s">
        <v>379</v>
      </c>
      <c r="E147" s="1393" t="s">
        <v>39</v>
      </c>
      <c r="F147" s="1393" t="s">
        <v>490</v>
      </c>
      <c r="G147" s="539" t="s">
        <v>76</v>
      </c>
      <c r="H147" s="774">
        <f>I147+K147</f>
        <v>0</v>
      </c>
      <c r="I147" s="768">
        <v>0</v>
      </c>
      <c r="J147" s="775"/>
      <c r="K147" s="770">
        <v>0</v>
      </c>
      <c r="L147" s="771">
        <v>0</v>
      </c>
      <c r="M147" s="772">
        <v>0</v>
      </c>
      <c r="N147" s="84" t="s">
        <v>79</v>
      </c>
      <c r="O147" s="66"/>
      <c r="P147" s="67" t="s">
        <v>40</v>
      </c>
      <c r="Q147" s="37"/>
      <c r="R147" s="162"/>
      <c r="S147" s="509"/>
      <c r="T147" s="509"/>
      <c r="U147" s="509"/>
      <c r="V147" s="509"/>
      <c r="W147" s="509"/>
      <c r="X147" s="179"/>
    </row>
    <row r="148" spans="1:25" s="505" customFormat="1" ht="11.45" customHeight="1">
      <c r="A148" s="1062"/>
      <c r="B148" s="1063"/>
      <c r="C148" s="1064"/>
      <c r="D148" s="1387"/>
      <c r="E148" s="1396"/>
      <c r="F148" s="1394"/>
      <c r="G148" s="38" t="s">
        <v>64</v>
      </c>
      <c r="H148" s="762">
        <f>I148+K148</f>
        <v>219.2</v>
      </c>
      <c r="I148" s="763">
        <v>219.2</v>
      </c>
      <c r="J148" s="764">
        <v>0</v>
      </c>
      <c r="K148" s="765">
        <v>0</v>
      </c>
      <c r="L148" s="773">
        <v>15.3</v>
      </c>
      <c r="M148" s="767">
        <v>0</v>
      </c>
      <c r="N148" s="84"/>
      <c r="O148" s="70"/>
      <c r="P148" s="71"/>
      <c r="Q148" s="42"/>
      <c r="R148" s="162"/>
      <c r="S148" s="509"/>
      <c r="T148" s="509"/>
      <c r="U148" s="509"/>
      <c r="V148" s="509"/>
      <c r="W148" s="509"/>
      <c r="X148" s="179"/>
    </row>
    <row r="149" spans="1:25" s="505" customFormat="1" ht="13.15" customHeight="1">
      <c r="A149" s="1062"/>
      <c r="B149" s="1063"/>
      <c r="C149" s="1064"/>
      <c r="D149" s="1387"/>
      <c r="E149" s="1391"/>
      <c r="F149" s="1395"/>
      <c r="G149" s="15" t="s">
        <v>35</v>
      </c>
      <c r="H149" s="779">
        <f>I149+K149</f>
        <v>0</v>
      </c>
      <c r="I149" s="807">
        <v>0</v>
      </c>
      <c r="J149" s="809">
        <v>0</v>
      </c>
      <c r="K149" s="808">
        <v>0</v>
      </c>
      <c r="L149" s="783">
        <v>0</v>
      </c>
      <c r="M149" s="784">
        <v>0</v>
      </c>
      <c r="N149" s="84"/>
      <c r="O149" s="82"/>
      <c r="P149" s="83"/>
      <c r="Q149" s="44"/>
      <c r="R149" s="162"/>
      <c r="S149" s="509"/>
      <c r="T149" s="509"/>
      <c r="U149" s="509"/>
      <c r="V149" s="509"/>
      <c r="W149" s="509"/>
      <c r="X149" s="179"/>
    </row>
    <row r="150" spans="1:25" s="505" customFormat="1" ht="16.899999999999999" customHeight="1" thickBot="1">
      <c r="A150" s="1062"/>
      <c r="B150" s="1063"/>
      <c r="C150" s="1064"/>
      <c r="D150" s="1388"/>
      <c r="E150" s="1392"/>
      <c r="F150" s="1392"/>
      <c r="G150" s="98" t="s">
        <v>12</v>
      </c>
      <c r="H150" s="756">
        <f t="shared" ref="H150:M150" si="38">SUM(H147:H149)</f>
        <v>219.2</v>
      </c>
      <c r="I150" s="756">
        <f t="shared" si="38"/>
        <v>219.2</v>
      </c>
      <c r="J150" s="756">
        <f t="shared" si="38"/>
        <v>0</v>
      </c>
      <c r="K150" s="756">
        <f t="shared" si="38"/>
        <v>0</v>
      </c>
      <c r="L150" s="756">
        <f>SUM(L147:L149)</f>
        <v>15.3</v>
      </c>
      <c r="M150" s="756">
        <f t="shared" si="38"/>
        <v>0</v>
      </c>
      <c r="N150" s="85"/>
      <c r="O150" s="74"/>
      <c r="P150" s="75"/>
      <c r="Q150" s="49"/>
      <c r="R150" s="162"/>
      <c r="S150" s="509"/>
      <c r="T150" s="509"/>
      <c r="U150" s="509"/>
      <c r="V150" s="509"/>
      <c r="W150" s="509"/>
      <c r="X150" s="179"/>
    </row>
    <row r="151" spans="1:25" s="505" customFormat="1" ht="21.6" customHeight="1">
      <c r="A151" s="1380"/>
      <c r="B151" s="1383"/>
      <c r="C151" s="1340"/>
      <c r="D151" s="1386" t="s">
        <v>111</v>
      </c>
      <c r="E151" s="1393" t="s">
        <v>39</v>
      </c>
      <c r="F151" s="1393" t="s">
        <v>491</v>
      </c>
      <c r="G151" s="539" t="s">
        <v>76</v>
      </c>
      <c r="H151" s="774">
        <f>I151+K151</f>
        <v>0</v>
      </c>
      <c r="I151" s="768">
        <v>0</v>
      </c>
      <c r="J151" s="775"/>
      <c r="K151" s="770">
        <v>0</v>
      </c>
      <c r="L151" s="771">
        <v>0</v>
      </c>
      <c r="M151" s="772">
        <v>0</v>
      </c>
      <c r="N151" s="84" t="s">
        <v>79</v>
      </c>
      <c r="O151" s="66"/>
      <c r="P151" s="67" t="s">
        <v>40</v>
      </c>
      <c r="Q151" s="37"/>
      <c r="R151" s="162"/>
      <c r="S151" s="509"/>
      <c r="T151" s="509"/>
      <c r="U151" s="509"/>
      <c r="V151" s="509"/>
      <c r="W151" s="509"/>
    </row>
    <row r="152" spans="1:25" s="505" customFormat="1" ht="17.45" customHeight="1">
      <c r="A152" s="1381"/>
      <c r="B152" s="1384"/>
      <c r="C152" s="1341"/>
      <c r="D152" s="1387"/>
      <c r="E152" s="1396"/>
      <c r="F152" s="1394"/>
      <c r="G152" s="38" t="s">
        <v>64</v>
      </c>
      <c r="H152" s="762">
        <f>I152+K152</f>
        <v>350.97</v>
      </c>
      <c r="I152" s="763">
        <v>350.97</v>
      </c>
      <c r="J152" s="764">
        <v>7.4</v>
      </c>
      <c r="K152" s="765">
        <v>0</v>
      </c>
      <c r="L152" s="773">
        <v>203.1</v>
      </c>
      <c r="M152" s="767">
        <v>0</v>
      </c>
      <c r="N152" s="84"/>
      <c r="O152" s="70"/>
      <c r="P152" s="71"/>
      <c r="Q152" s="42"/>
      <c r="R152" s="162"/>
      <c r="S152" s="509"/>
      <c r="T152" s="509"/>
      <c r="U152" s="509"/>
      <c r="V152" s="509"/>
      <c r="W152" s="509"/>
    </row>
    <row r="153" spans="1:25" s="505" customFormat="1" ht="17.45" customHeight="1">
      <c r="A153" s="1381"/>
      <c r="B153" s="1384"/>
      <c r="C153" s="1341"/>
      <c r="D153" s="1387"/>
      <c r="E153" s="1391"/>
      <c r="F153" s="1395"/>
      <c r="G153" s="15" t="s">
        <v>35</v>
      </c>
      <c r="H153" s="779">
        <f>I153+K153</f>
        <v>0</v>
      </c>
      <c r="I153" s="807">
        <v>0</v>
      </c>
      <c r="J153" s="781"/>
      <c r="K153" s="808">
        <v>0</v>
      </c>
      <c r="L153" s="783">
        <v>0</v>
      </c>
      <c r="M153" s="784">
        <v>0</v>
      </c>
      <c r="N153" s="84"/>
      <c r="O153" s="82"/>
      <c r="P153" s="83"/>
      <c r="Q153" s="44"/>
      <c r="R153" s="162"/>
      <c r="S153" s="509"/>
      <c r="T153" s="509"/>
      <c r="U153" s="509"/>
      <c r="V153" s="509"/>
      <c r="W153" s="509"/>
    </row>
    <row r="154" spans="1:25" s="505" customFormat="1" ht="15" customHeight="1" thickBot="1">
      <c r="A154" s="1382"/>
      <c r="B154" s="1385"/>
      <c r="C154" s="1342"/>
      <c r="D154" s="1388"/>
      <c r="E154" s="1392"/>
      <c r="F154" s="1392"/>
      <c r="G154" s="98" t="s">
        <v>12</v>
      </c>
      <c r="H154" s="756">
        <f t="shared" ref="H154:M154" si="39">SUM(H151:H153)</f>
        <v>350.97</v>
      </c>
      <c r="I154" s="756">
        <f t="shared" si="39"/>
        <v>350.97</v>
      </c>
      <c r="J154" s="756">
        <f t="shared" si="39"/>
        <v>7.4</v>
      </c>
      <c r="K154" s="756">
        <f t="shared" si="39"/>
        <v>0</v>
      </c>
      <c r="L154" s="756">
        <f t="shared" si="39"/>
        <v>203.1</v>
      </c>
      <c r="M154" s="756">
        <f t="shared" si="39"/>
        <v>0</v>
      </c>
      <c r="N154" s="85"/>
      <c r="O154" s="74"/>
      <c r="P154" s="75"/>
      <c r="Q154" s="49"/>
      <c r="R154" s="162"/>
      <c r="S154" s="509"/>
      <c r="T154" s="509"/>
      <c r="U154" s="509"/>
      <c r="V154" s="509"/>
      <c r="W154" s="509"/>
    </row>
    <row r="155" spans="1:25" s="505" customFormat="1" ht="15" customHeight="1">
      <c r="A155" s="1062"/>
      <c r="B155" s="1063"/>
      <c r="C155" s="1064"/>
      <c r="D155" s="1479" t="s">
        <v>344</v>
      </c>
      <c r="E155" s="1393" t="s">
        <v>39</v>
      </c>
      <c r="F155" s="1393" t="s">
        <v>492</v>
      </c>
      <c r="G155" s="539" t="s">
        <v>76</v>
      </c>
      <c r="H155" s="774">
        <f>I155+K155</f>
        <v>0</v>
      </c>
      <c r="I155" s="768">
        <v>0</v>
      </c>
      <c r="J155" s="775"/>
      <c r="K155" s="770">
        <v>0</v>
      </c>
      <c r="L155" s="771">
        <v>2.8</v>
      </c>
      <c r="M155" s="772">
        <v>0</v>
      </c>
      <c r="N155" s="84" t="s">
        <v>79</v>
      </c>
      <c r="O155" s="66"/>
      <c r="P155" s="67" t="s">
        <v>40</v>
      </c>
      <c r="Q155" s="37"/>
      <c r="R155" s="162"/>
      <c r="S155" s="509"/>
      <c r="T155" s="509"/>
      <c r="U155" s="509"/>
      <c r="V155" s="509"/>
      <c r="W155" s="509"/>
    </row>
    <row r="156" spans="1:25" s="505" customFormat="1" ht="15" customHeight="1">
      <c r="A156" s="1062"/>
      <c r="B156" s="1063"/>
      <c r="C156" s="1064"/>
      <c r="D156" s="1480"/>
      <c r="E156" s="1396"/>
      <c r="F156" s="1394"/>
      <c r="G156" s="38" t="s">
        <v>64</v>
      </c>
      <c r="H156" s="762">
        <f>I156+K156</f>
        <v>31.6</v>
      </c>
      <c r="I156" s="763">
        <v>24.8</v>
      </c>
      <c r="J156" s="764">
        <v>1.4</v>
      </c>
      <c r="K156" s="765">
        <v>6.8</v>
      </c>
      <c r="L156" s="773">
        <v>15.62</v>
      </c>
      <c r="M156" s="767">
        <v>0</v>
      </c>
      <c r="N156" s="84"/>
      <c r="O156" s="70"/>
      <c r="P156" s="71"/>
      <c r="Q156" s="42"/>
      <c r="R156" s="162"/>
      <c r="S156" s="509"/>
      <c r="T156" s="509"/>
      <c r="U156" s="509"/>
      <c r="V156" s="509"/>
      <c r="W156" s="509"/>
    </row>
    <row r="157" spans="1:25" s="505" customFormat="1" ht="15" customHeight="1">
      <c r="A157" s="1062"/>
      <c r="B157" s="1063"/>
      <c r="C157" s="1064"/>
      <c r="D157" s="1480"/>
      <c r="E157" s="1391"/>
      <c r="F157" s="1395"/>
      <c r="G157" s="15" t="s">
        <v>35</v>
      </c>
      <c r="H157" s="779">
        <f>I157+K157</f>
        <v>0.4</v>
      </c>
      <c r="I157" s="807">
        <v>0.4</v>
      </c>
      <c r="J157" s="809">
        <v>0.3</v>
      </c>
      <c r="K157" s="808">
        <v>0</v>
      </c>
      <c r="L157" s="783">
        <v>0.9</v>
      </c>
      <c r="M157" s="784">
        <v>0</v>
      </c>
      <c r="N157" s="84"/>
      <c r="O157" s="82"/>
      <c r="P157" s="83"/>
      <c r="Q157" s="44"/>
      <c r="R157" s="162"/>
      <c r="S157" s="509"/>
      <c r="T157" s="509"/>
      <c r="U157" s="509"/>
      <c r="V157" s="509"/>
      <c r="W157" s="509"/>
    </row>
    <row r="158" spans="1:25" s="505" customFormat="1" ht="15" customHeight="1" thickBot="1">
      <c r="A158" s="1062"/>
      <c r="B158" s="1063"/>
      <c r="C158" s="1064"/>
      <c r="D158" s="1481"/>
      <c r="E158" s="1392"/>
      <c r="F158" s="1392"/>
      <c r="G158" s="98" t="s">
        <v>12</v>
      </c>
      <c r="H158" s="756">
        <f t="shared" ref="H158" si="40">SUM(H155:H157)</f>
        <v>32</v>
      </c>
      <c r="I158" s="756">
        <f>SUM(I155:I157)</f>
        <v>25.2</v>
      </c>
      <c r="J158" s="756">
        <f t="shared" ref="J158:M158" si="41">SUM(J155:J157)</f>
        <v>1.7</v>
      </c>
      <c r="K158" s="756">
        <f t="shared" si="41"/>
        <v>6.8</v>
      </c>
      <c r="L158" s="756">
        <f t="shared" si="41"/>
        <v>19.319999999999997</v>
      </c>
      <c r="M158" s="756">
        <f t="shared" si="41"/>
        <v>0</v>
      </c>
      <c r="N158" s="85"/>
      <c r="O158" s="74"/>
      <c r="P158" s="75"/>
      <c r="Q158" s="49"/>
      <c r="R158" s="162"/>
      <c r="S158" s="509"/>
      <c r="T158" s="509"/>
      <c r="U158" s="509"/>
      <c r="V158" s="509"/>
      <c r="W158" s="509"/>
    </row>
    <row r="159" spans="1:25" ht="13.15" customHeight="1">
      <c r="A159" s="1380"/>
      <c r="B159" s="1383"/>
      <c r="C159" s="1340"/>
      <c r="D159" s="1386" t="s">
        <v>425</v>
      </c>
      <c r="E159" s="1393" t="s">
        <v>493</v>
      </c>
      <c r="F159" s="1393" t="s">
        <v>494</v>
      </c>
      <c r="G159" s="539" t="s">
        <v>76</v>
      </c>
      <c r="H159" s="774">
        <f>I159+K159</f>
        <v>0</v>
      </c>
      <c r="I159" s="768">
        <v>0</v>
      </c>
      <c r="J159" s="775"/>
      <c r="K159" s="770">
        <v>0</v>
      </c>
      <c r="L159" s="771">
        <v>0</v>
      </c>
      <c r="M159" s="772">
        <v>0</v>
      </c>
      <c r="N159" s="84" t="s">
        <v>79</v>
      </c>
      <c r="O159" s="66"/>
      <c r="P159" s="67" t="s">
        <v>40</v>
      </c>
      <c r="Q159" s="37"/>
      <c r="R159" s="162"/>
      <c r="S159" s="509"/>
      <c r="T159" s="509"/>
      <c r="U159" s="509"/>
      <c r="V159" s="509"/>
      <c r="W159" s="509"/>
      <c r="X159" s="505"/>
      <c r="Y159" s="505"/>
    </row>
    <row r="160" spans="1:25">
      <c r="A160" s="1381"/>
      <c r="B160" s="1384"/>
      <c r="C160" s="1341"/>
      <c r="D160" s="1387"/>
      <c r="E160" s="1396"/>
      <c r="F160" s="1394"/>
      <c r="G160" s="38" t="s">
        <v>64</v>
      </c>
      <c r="H160" s="762">
        <f>I160+K160</f>
        <v>0</v>
      </c>
      <c r="I160" s="763">
        <v>0</v>
      </c>
      <c r="J160" s="764"/>
      <c r="K160" s="765">
        <v>0</v>
      </c>
      <c r="L160" s="773">
        <v>0</v>
      </c>
      <c r="M160" s="767">
        <v>0</v>
      </c>
      <c r="N160" s="84"/>
      <c r="O160" s="70"/>
      <c r="P160" s="71"/>
      <c r="Q160" s="42"/>
      <c r="R160" s="162"/>
      <c r="S160" s="509"/>
      <c r="T160" s="509"/>
      <c r="U160" s="509"/>
      <c r="V160" s="509"/>
      <c r="W160" s="509"/>
      <c r="X160" s="505"/>
      <c r="Y160" s="505"/>
    </row>
    <row r="161" spans="1:25">
      <c r="A161" s="1381"/>
      <c r="B161" s="1384"/>
      <c r="C161" s="1341"/>
      <c r="D161" s="1387"/>
      <c r="E161" s="1391"/>
      <c r="F161" s="1395"/>
      <c r="G161" s="15" t="s">
        <v>35</v>
      </c>
      <c r="H161" s="762">
        <f>I161+K161</f>
        <v>5.7</v>
      </c>
      <c r="I161" s="807">
        <v>5.7</v>
      </c>
      <c r="J161" s="809">
        <v>4</v>
      </c>
      <c r="K161" s="808">
        <v>0</v>
      </c>
      <c r="L161" s="783">
        <v>0</v>
      </c>
      <c r="M161" s="784">
        <v>0</v>
      </c>
      <c r="N161" s="84"/>
      <c r="O161" s="82"/>
      <c r="P161" s="83"/>
      <c r="Q161" s="44"/>
      <c r="R161" s="162"/>
      <c r="S161" s="509"/>
      <c r="T161" s="509"/>
      <c r="U161" s="509"/>
      <c r="V161" s="509"/>
      <c r="W161" s="509"/>
      <c r="X161" s="505"/>
      <c r="Y161" s="505"/>
    </row>
    <row r="162" spans="1:25" ht="27" customHeight="1" thickBot="1">
      <c r="A162" s="1382"/>
      <c r="B162" s="1385"/>
      <c r="C162" s="1342"/>
      <c r="D162" s="1388"/>
      <c r="E162" s="1392"/>
      <c r="F162" s="1392"/>
      <c r="G162" s="98" t="s">
        <v>12</v>
      </c>
      <c r="H162" s="756">
        <f t="shared" ref="H162" si="42">SUM(H159:H161)</f>
        <v>5.7</v>
      </c>
      <c r="I162" s="756">
        <f>SUM(I159:I161)</f>
        <v>5.7</v>
      </c>
      <c r="J162" s="756">
        <f t="shared" ref="J162:M162" si="43">SUM(J159:J161)</f>
        <v>4</v>
      </c>
      <c r="K162" s="756">
        <f t="shared" si="43"/>
        <v>0</v>
      </c>
      <c r="L162" s="756">
        <f t="shared" si="43"/>
        <v>0</v>
      </c>
      <c r="M162" s="756">
        <f t="shared" si="43"/>
        <v>0</v>
      </c>
      <c r="N162" s="85"/>
      <c r="O162" s="74"/>
      <c r="P162" s="75"/>
      <c r="Q162" s="49"/>
      <c r="R162" s="162"/>
      <c r="S162" s="509"/>
      <c r="T162" s="509"/>
      <c r="U162" s="509"/>
      <c r="V162" s="509"/>
      <c r="W162" s="509"/>
      <c r="X162" s="505"/>
      <c r="Y162" s="505"/>
    </row>
    <row r="163" spans="1:25" s="505" customFormat="1" ht="16.899999999999999" customHeight="1">
      <c r="A163" s="1380"/>
      <c r="B163" s="1383"/>
      <c r="C163" s="1340"/>
      <c r="D163" s="1386" t="s">
        <v>427</v>
      </c>
      <c r="E163" s="1393" t="s">
        <v>39</v>
      </c>
      <c r="F163" s="1393" t="s">
        <v>484</v>
      </c>
      <c r="G163" s="539" t="s">
        <v>76</v>
      </c>
      <c r="H163" s="774">
        <f>I163+K163</f>
        <v>0</v>
      </c>
      <c r="I163" s="768">
        <v>0</v>
      </c>
      <c r="J163" s="775"/>
      <c r="K163" s="770">
        <v>0</v>
      </c>
      <c r="L163" s="771">
        <v>0</v>
      </c>
      <c r="M163" s="772">
        <v>0</v>
      </c>
      <c r="N163" s="84" t="s">
        <v>79</v>
      </c>
      <c r="O163" s="66"/>
      <c r="P163" s="67" t="s">
        <v>40</v>
      </c>
      <c r="Q163" s="37"/>
      <c r="R163" s="162"/>
      <c r="S163" s="509"/>
      <c r="T163" s="509"/>
      <c r="U163" s="509"/>
      <c r="V163" s="509"/>
      <c r="W163" s="509"/>
    </row>
    <row r="164" spans="1:25" s="505" customFormat="1" ht="13.9" customHeight="1">
      <c r="A164" s="1381"/>
      <c r="B164" s="1384"/>
      <c r="C164" s="1341"/>
      <c r="D164" s="1387"/>
      <c r="E164" s="1396"/>
      <c r="F164" s="1394"/>
      <c r="G164" s="38" t="s">
        <v>64</v>
      </c>
      <c r="H164" s="762">
        <f>I164+K164</f>
        <v>10.6</v>
      </c>
      <c r="I164" s="763">
        <v>10.6</v>
      </c>
      <c r="J164" s="764">
        <v>2.2000000000000002</v>
      </c>
      <c r="K164" s="765">
        <v>0</v>
      </c>
      <c r="L164" s="773">
        <v>0</v>
      </c>
      <c r="M164" s="767">
        <v>0</v>
      </c>
      <c r="N164" s="84"/>
      <c r="O164" s="70"/>
      <c r="P164" s="71"/>
      <c r="Q164" s="42"/>
      <c r="R164" s="162"/>
      <c r="S164" s="509"/>
      <c r="T164" s="509"/>
      <c r="U164" s="509"/>
      <c r="V164" s="509"/>
      <c r="W164" s="509"/>
    </row>
    <row r="165" spans="1:25" s="505" customFormat="1" ht="12.6" customHeight="1">
      <c r="A165" s="1381"/>
      <c r="B165" s="1384"/>
      <c r="C165" s="1341"/>
      <c r="D165" s="1387"/>
      <c r="E165" s="1391"/>
      <c r="F165" s="1395"/>
      <c r="G165" s="15" t="s">
        <v>35</v>
      </c>
      <c r="H165" s="762">
        <f>I165+K165</f>
        <v>4.7</v>
      </c>
      <c r="I165" s="807">
        <v>4.7</v>
      </c>
      <c r="J165" s="809">
        <v>0.9</v>
      </c>
      <c r="K165" s="808">
        <v>0</v>
      </c>
      <c r="L165" s="783">
        <v>0</v>
      </c>
      <c r="M165" s="784">
        <v>0</v>
      </c>
      <c r="N165" s="84"/>
      <c r="O165" s="82"/>
      <c r="P165" s="83"/>
      <c r="Q165" s="44"/>
      <c r="R165" s="162"/>
      <c r="S165" s="509"/>
      <c r="T165" s="509"/>
      <c r="U165" s="509"/>
      <c r="V165" s="509"/>
      <c r="W165" s="509"/>
    </row>
    <row r="166" spans="1:25" s="505" customFormat="1" ht="15.6" customHeight="1" thickBot="1">
      <c r="A166" s="1382"/>
      <c r="B166" s="1385"/>
      <c r="C166" s="1342"/>
      <c r="D166" s="1388"/>
      <c r="E166" s="1392"/>
      <c r="F166" s="1392"/>
      <c r="G166" s="98" t="s">
        <v>12</v>
      </c>
      <c r="H166" s="756">
        <f t="shared" ref="H166" si="44">SUM(H163:H165)</f>
        <v>15.3</v>
      </c>
      <c r="I166" s="756">
        <f>SUM(I163:I165)</f>
        <v>15.3</v>
      </c>
      <c r="J166" s="756">
        <f t="shared" ref="J166:M166" si="45">SUM(J163:J165)</f>
        <v>3.1</v>
      </c>
      <c r="K166" s="756">
        <f t="shared" si="45"/>
        <v>0</v>
      </c>
      <c r="L166" s="756">
        <f t="shared" si="45"/>
        <v>0</v>
      </c>
      <c r="M166" s="756">
        <f t="shared" si="45"/>
        <v>0</v>
      </c>
      <c r="N166" s="85"/>
      <c r="O166" s="74"/>
      <c r="P166" s="75"/>
      <c r="Q166" s="49"/>
      <c r="R166" s="162"/>
      <c r="S166" s="509"/>
      <c r="T166" s="509"/>
      <c r="U166" s="509"/>
      <c r="V166" s="509"/>
      <c r="W166" s="509"/>
    </row>
    <row r="167" spans="1:25" ht="13.5" thickBot="1">
      <c r="A167" s="32" t="s">
        <v>11</v>
      </c>
      <c r="B167" s="86" t="s">
        <v>13</v>
      </c>
      <c r="C167" s="1397" t="s">
        <v>14</v>
      </c>
      <c r="D167" s="1398"/>
      <c r="E167" s="1398"/>
      <c r="F167" s="1398"/>
      <c r="G167" s="1399"/>
      <c r="H167" s="791">
        <f>H59+H63+H67+H71+H75+H79+H84+H88+H92+H117+H96+H100+H104+H113+H122+H126+H130+H134+H138+H142+H162+H146+H154+H150+H108+H158+H166</f>
        <v>9265.6999999999989</v>
      </c>
      <c r="I167" s="791">
        <f t="shared" ref="I167:M167" si="46">I59+I63+I67+I71+I75+I79+I84+I88+I92+I117+I96+I100+I104+I113+I122+I126+I130+I134+I138+I142+I162+I146+I154+I150+I108+I158+I166</f>
        <v>1850.0000000000002</v>
      </c>
      <c r="J167" s="791">
        <f t="shared" si="46"/>
        <v>76.7</v>
      </c>
      <c r="K167" s="791">
        <f t="shared" si="46"/>
        <v>7415.7</v>
      </c>
      <c r="L167" s="791">
        <f t="shared" si="46"/>
        <v>5450.4400000000005</v>
      </c>
      <c r="M167" s="791">
        <f t="shared" si="46"/>
        <v>3471.6</v>
      </c>
      <c r="N167" s="87"/>
      <c r="O167" s="88"/>
      <c r="P167" s="88"/>
      <c r="Q167" s="89"/>
      <c r="R167" s="509"/>
      <c r="S167" s="509"/>
      <c r="T167" s="509"/>
      <c r="U167" s="509"/>
      <c r="V167" s="509"/>
      <c r="W167" s="509"/>
      <c r="X167" s="505"/>
      <c r="Y167" s="505"/>
    </row>
    <row r="168" spans="1:25" ht="13.5" thickBot="1">
      <c r="A168" s="99" t="s">
        <v>11</v>
      </c>
      <c r="B168" s="1400" t="s">
        <v>56</v>
      </c>
      <c r="C168" s="1400"/>
      <c r="D168" s="1400"/>
      <c r="E168" s="1400"/>
      <c r="F168" s="1400"/>
      <c r="G168" s="1401"/>
      <c r="H168" s="810">
        <f>H167+H50</f>
        <v>11699.499999999998</v>
      </c>
      <c r="I168" s="810">
        <f t="shared" ref="I168:M168" si="47">I167+I50</f>
        <v>1899.6000000000001</v>
      </c>
      <c r="J168" s="810">
        <f t="shared" si="47"/>
        <v>104.1</v>
      </c>
      <c r="K168" s="810">
        <f t="shared" si="47"/>
        <v>9799.9</v>
      </c>
      <c r="L168" s="810">
        <f t="shared" si="47"/>
        <v>10400.94</v>
      </c>
      <c r="M168" s="810">
        <f t="shared" si="47"/>
        <v>4222.6000000000004</v>
      </c>
      <c r="N168" s="100"/>
      <c r="O168" s="100"/>
      <c r="P168" s="100"/>
      <c r="Q168" s="101"/>
      <c r="R168" s="509"/>
      <c r="S168" s="509"/>
      <c r="T168" s="509"/>
      <c r="U168" s="509"/>
      <c r="V168" s="509"/>
      <c r="W168" s="509"/>
      <c r="X168" s="505"/>
      <c r="Y168" s="505"/>
    </row>
    <row r="169" spans="1:25" ht="13.5" thickBot="1">
      <c r="A169" s="31" t="s">
        <v>13</v>
      </c>
      <c r="B169" s="1402" t="s">
        <v>112</v>
      </c>
      <c r="C169" s="1402"/>
      <c r="D169" s="1402"/>
      <c r="E169" s="1402"/>
      <c r="F169" s="1402"/>
      <c r="G169" s="1402"/>
      <c r="H169" s="1402"/>
      <c r="I169" s="1402"/>
      <c r="J169" s="1402"/>
      <c r="K169" s="1402"/>
      <c r="L169" s="1402"/>
      <c r="M169" s="1402"/>
      <c r="N169" s="1402"/>
      <c r="O169" s="1402"/>
      <c r="P169" s="1402"/>
      <c r="Q169" s="1403"/>
      <c r="R169" s="509"/>
      <c r="S169" s="509"/>
      <c r="T169" s="509"/>
      <c r="U169" s="509"/>
      <c r="V169" s="509"/>
      <c r="W169" s="509"/>
      <c r="X169" s="505"/>
      <c r="Y169" s="505"/>
    </row>
    <row r="170" spans="1:25" ht="13.5" thickBot="1">
      <c r="A170" s="32" t="s">
        <v>13</v>
      </c>
      <c r="B170" s="33" t="s">
        <v>11</v>
      </c>
      <c r="C170" s="1404" t="s">
        <v>113</v>
      </c>
      <c r="D170" s="1405"/>
      <c r="E170" s="1405"/>
      <c r="F170" s="1405"/>
      <c r="G170" s="1405"/>
      <c r="H170" s="1405"/>
      <c r="I170" s="1405"/>
      <c r="J170" s="1405"/>
      <c r="K170" s="1405"/>
      <c r="L170" s="1405"/>
      <c r="M170" s="1405"/>
      <c r="N170" s="1405"/>
      <c r="O170" s="1405"/>
      <c r="P170" s="1405"/>
      <c r="Q170" s="1406"/>
      <c r="R170" s="509"/>
      <c r="S170" s="509"/>
      <c r="T170" s="509"/>
      <c r="U170" s="509"/>
      <c r="V170" s="509"/>
      <c r="W170" s="509"/>
      <c r="X170" s="505"/>
      <c r="Y170" s="505"/>
    </row>
    <row r="171" spans="1:25" ht="13.15" customHeight="1">
      <c r="A171" s="1380" t="s">
        <v>13</v>
      </c>
      <c r="B171" s="1383" t="s">
        <v>11</v>
      </c>
      <c r="C171" s="1340" t="s">
        <v>11</v>
      </c>
      <c r="D171" s="1455" t="s">
        <v>114</v>
      </c>
      <c r="E171" s="1389" t="s">
        <v>39</v>
      </c>
      <c r="F171" s="1393" t="s">
        <v>63</v>
      </c>
      <c r="G171" s="716" t="s">
        <v>76</v>
      </c>
      <c r="H171" s="794">
        <f>H176+H181+H185+H189+H194+H198+H202+H206+H210+H214+H219+H223+H227+H239+H231+H235+H243</f>
        <v>0</v>
      </c>
      <c r="I171" s="794">
        <f>I176+I181+I185+I189+I194+I198+I202+I206+I210+I214+I219+I223+I227+I239+I231+I235+I243</f>
        <v>0</v>
      </c>
      <c r="J171" s="794">
        <f t="shared" ref="J171:M171" si="48">J176+J181+J185+J189+J194+J198+J202+J206+J210+J214+J219+J223+J227+J239+J231+J235+J243</f>
        <v>0</v>
      </c>
      <c r="K171" s="794">
        <f t="shared" si="48"/>
        <v>0</v>
      </c>
      <c r="L171" s="794">
        <f t="shared" si="48"/>
        <v>273.39999999999998</v>
      </c>
      <c r="M171" s="794">
        <f t="shared" si="48"/>
        <v>43</v>
      </c>
      <c r="N171" s="51"/>
      <c r="O171" s="66"/>
      <c r="P171" s="67"/>
      <c r="Q171" s="37"/>
      <c r="R171" s="509"/>
      <c r="S171" s="509"/>
      <c r="T171" s="509"/>
      <c r="U171" s="509"/>
      <c r="V171" s="509"/>
      <c r="W171" s="509"/>
      <c r="X171" s="505"/>
      <c r="Y171" s="505"/>
    </row>
    <row r="172" spans="1:25">
      <c r="A172" s="1381"/>
      <c r="B172" s="1384"/>
      <c r="C172" s="1341"/>
      <c r="D172" s="1456"/>
      <c r="E172" s="1390"/>
      <c r="F172" s="1394"/>
      <c r="G172" s="717" t="s">
        <v>64</v>
      </c>
      <c r="H172" s="795">
        <f>H177+H182+H186+H190+H195+H203+H207+H211+H215+H220+H224+H228+H240+H199+H232+H236+H244</f>
        <v>5174.5</v>
      </c>
      <c r="I172" s="795">
        <f t="shared" ref="I172:M172" si="49">I177+I182+I186+I190+I195+I203+I207+I211+I215+I220+I224+I228+I240+I199+I232+I236+I244</f>
        <v>1593.2</v>
      </c>
      <c r="J172" s="795">
        <f t="shared" si="49"/>
        <v>8.1999999999999993</v>
      </c>
      <c r="K172" s="795">
        <f t="shared" si="49"/>
        <v>3581.2999999999997</v>
      </c>
      <c r="L172" s="795">
        <f t="shared" si="49"/>
        <v>2043.7</v>
      </c>
      <c r="M172" s="795">
        <f t="shared" si="49"/>
        <v>429.3</v>
      </c>
      <c r="N172" s="84"/>
      <c r="O172" s="70"/>
      <c r="P172" s="71"/>
      <c r="Q172" s="42"/>
      <c r="R172" s="509"/>
      <c r="S172" s="509"/>
      <c r="T172" s="509"/>
      <c r="U172" s="509"/>
      <c r="V172" s="509"/>
      <c r="W172" s="509"/>
      <c r="X172" s="505"/>
      <c r="Y172" s="505"/>
    </row>
    <row r="173" spans="1:25">
      <c r="A173" s="1381"/>
      <c r="B173" s="1384"/>
      <c r="C173" s="1341"/>
      <c r="D173" s="1456"/>
      <c r="E173" s="1391"/>
      <c r="F173" s="1395"/>
      <c r="G173" s="717" t="s">
        <v>35</v>
      </c>
      <c r="H173" s="839">
        <f>H178+H183+H187+H191+H196+H200+H204+H208+H212+H216+H221+H225+H229+H241+H233+H237+H245</f>
        <v>5.3</v>
      </c>
      <c r="I173" s="839">
        <f t="shared" ref="I173:M173" si="50">I178+I183+I187+I191+I196+I200+I204+I208+I212+I216+I221+I225+I229+I241+I233+I237+I245</f>
        <v>5.3</v>
      </c>
      <c r="J173" s="839">
        <f t="shared" si="50"/>
        <v>5</v>
      </c>
      <c r="K173" s="839">
        <f t="shared" si="50"/>
        <v>0</v>
      </c>
      <c r="L173" s="839">
        <f t="shared" si="50"/>
        <v>78.3</v>
      </c>
      <c r="M173" s="839">
        <f t="shared" si="50"/>
        <v>77.3</v>
      </c>
      <c r="N173" s="84"/>
      <c r="O173" s="82"/>
      <c r="P173" s="83"/>
      <c r="Q173" s="44"/>
      <c r="R173" s="509"/>
      <c r="S173" s="509"/>
      <c r="T173" s="509"/>
      <c r="U173" s="509"/>
      <c r="V173" s="509"/>
      <c r="W173" s="509"/>
      <c r="X173" s="505"/>
      <c r="Y173" s="505"/>
    </row>
    <row r="174" spans="1:25" ht="13.15" customHeight="1">
      <c r="A174" s="1381"/>
      <c r="B174" s="1384"/>
      <c r="C174" s="1341"/>
      <c r="D174" s="1456"/>
      <c r="E174" s="1391"/>
      <c r="F174" s="1391"/>
      <c r="G174" s="1135" t="s">
        <v>517</v>
      </c>
      <c r="H174" s="890"/>
      <c r="I174" s="890"/>
      <c r="J174" s="890"/>
      <c r="K174" s="890"/>
      <c r="L174" s="783"/>
      <c r="M174" s="784"/>
      <c r="N174" s="84"/>
      <c r="O174" s="82"/>
      <c r="P174" s="509"/>
      <c r="Q174" s="44"/>
      <c r="R174" s="509"/>
      <c r="S174" s="509"/>
      <c r="T174" s="509"/>
      <c r="U174" s="509"/>
      <c r="V174" s="509"/>
      <c r="W174" s="509"/>
      <c r="X174" s="505"/>
      <c r="Y174" s="505"/>
    </row>
    <row r="175" spans="1:25" ht="13.5" thickBot="1">
      <c r="A175" s="1382"/>
      <c r="B175" s="1385"/>
      <c r="C175" s="1342"/>
      <c r="D175" s="1457"/>
      <c r="E175" s="1392"/>
      <c r="F175" s="1392"/>
      <c r="G175" s="45" t="s">
        <v>12</v>
      </c>
      <c r="H175" s="802">
        <f>H171+H172+H173+H174</f>
        <v>5179.8</v>
      </c>
      <c r="I175" s="761">
        <f t="shared" ref="I175:M175" si="51">I171+I172+I173</f>
        <v>1598.5</v>
      </c>
      <c r="J175" s="761">
        <f>J171+J172+J173</f>
        <v>13.2</v>
      </c>
      <c r="K175" s="761">
        <f>K171+K172+K173+K174</f>
        <v>3581.2999999999997</v>
      </c>
      <c r="L175" s="802">
        <f t="shared" si="51"/>
        <v>2395.4</v>
      </c>
      <c r="M175" s="802">
        <f t="shared" si="51"/>
        <v>549.6</v>
      </c>
      <c r="N175" s="85"/>
      <c r="O175" s="74"/>
      <c r="P175" s="75"/>
      <c r="Q175" s="49"/>
      <c r="R175" s="509"/>
      <c r="S175" s="509"/>
      <c r="T175" s="509"/>
      <c r="U175" s="509"/>
      <c r="V175" s="509"/>
      <c r="W175" s="509"/>
      <c r="X175" s="505"/>
      <c r="Y175" s="505"/>
    </row>
    <row r="176" spans="1:25" ht="13.15" customHeight="1">
      <c r="A176" s="1380"/>
      <c r="B176" s="1383"/>
      <c r="C176" s="1340"/>
      <c r="D176" s="1386" t="s">
        <v>115</v>
      </c>
      <c r="E176" s="1389" t="s">
        <v>39</v>
      </c>
      <c r="F176" s="1393" t="s">
        <v>484</v>
      </c>
      <c r="G176" s="539" t="s">
        <v>76</v>
      </c>
      <c r="H176" s="774">
        <f>I176+K176</f>
        <v>0</v>
      </c>
      <c r="I176" s="768">
        <v>0</v>
      </c>
      <c r="J176" s="769">
        <v>0</v>
      </c>
      <c r="K176" s="770">
        <v>0</v>
      </c>
      <c r="L176" s="771">
        <v>0</v>
      </c>
      <c r="M176" s="772">
        <v>0</v>
      </c>
      <c r="N176" s="51"/>
      <c r="O176" s="66"/>
      <c r="P176" s="67"/>
      <c r="Q176" s="37"/>
      <c r="R176" s="509"/>
      <c r="S176" s="509"/>
      <c r="T176" s="509"/>
      <c r="U176" s="509"/>
      <c r="V176" s="509"/>
      <c r="W176" s="509"/>
      <c r="X176" s="505"/>
      <c r="Y176" s="505"/>
    </row>
    <row r="177" spans="1:25">
      <c r="A177" s="1381"/>
      <c r="B177" s="1384"/>
      <c r="C177" s="1341"/>
      <c r="D177" s="1387"/>
      <c r="E177" s="1390"/>
      <c r="F177" s="1394"/>
      <c r="G177" s="38" t="s">
        <v>64</v>
      </c>
      <c r="H177" s="762">
        <f>I177+K177</f>
        <v>41.9</v>
      </c>
      <c r="I177" s="763">
        <v>0.9</v>
      </c>
      <c r="J177" s="764">
        <v>0.6</v>
      </c>
      <c r="K177" s="765">
        <v>41</v>
      </c>
      <c r="L177" s="773">
        <v>0</v>
      </c>
      <c r="M177" s="767">
        <v>0</v>
      </c>
      <c r="N177" s="84"/>
      <c r="O177" s="70"/>
      <c r="P177" s="71"/>
      <c r="Q177" s="42"/>
      <c r="R177" s="509"/>
      <c r="S177" s="509"/>
      <c r="T177" s="509"/>
      <c r="U177" s="509"/>
      <c r="V177" s="509"/>
      <c r="W177" s="509"/>
      <c r="X177" s="505"/>
      <c r="Y177" s="505"/>
    </row>
    <row r="178" spans="1:25">
      <c r="A178" s="1381"/>
      <c r="B178" s="1384"/>
      <c r="C178" s="1341"/>
      <c r="D178" s="1387"/>
      <c r="E178" s="1391"/>
      <c r="F178" s="1395"/>
      <c r="G178" s="38" t="s">
        <v>35</v>
      </c>
      <c r="H178" s="762">
        <f>I178+K178</f>
        <v>0.2</v>
      </c>
      <c r="I178" s="763">
        <v>0.2</v>
      </c>
      <c r="J178" s="764">
        <v>0.1</v>
      </c>
      <c r="K178" s="765">
        <v>0</v>
      </c>
      <c r="L178" s="773">
        <v>0</v>
      </c>
      <c r="M178" s="767">
        <v>0</v>
      </c>
      <c r="N178" s="84"/>
      <c r="O178" s="82"/>
      <c r="P178" s="83"/>
      <c r="Q178" s="44"/>
      <c r="R178" s="509"/>
      <c r="S178" s="509"/>
      <c r="T178" s="509"/>
      <c r="U178" s="509"/>
      <c r="V178" s="509"/>
      <c r="W178" s="509"/>
      <c r="X178" s="505"/>
      <c r="Y178" s="505"/>
    </row>
    <row r="179" spans="1:25">
      <c r="A179" s="1381"/>
      <c r="B179" s="1384"/>
      <c r="C179" s="1341"/>
      <c r="D179" s="1387"/>
      <c r="E179" s="1391"/>
      <c r="F179" s="1391"/>
      <c r="G179" s="15"/>
      <c r="H179" s="779"/>
      <c r="I179" s="780"/>
      <c r="J179" s="781"/>
      <c r="K179" s="782"/>
      <c r="L179" s="783"/>
      <c r="M179" s="784"/>
      <c r="N179" s="84"/>
      <c r="O179" s="82"/>
      <c r="P179" s="509"/>
      <c r="Q179" s="44"/>
      <c r="R179" s="509"/>
      <c r="S179" s="509"/>
      <c r="T179" s="509"/>
      <c r="U179" s="509"/>
      <c r="V179" s="509"/>
      <c r="W179" s="509"/>
      <c r="X179" s="505"/>
      <c r="Y179" s="505"/>
    </row>
    <row r="180" spans="1:25" ht="43.15" customHeight="1" thickBot="1">
      <c r="A180" s="1382"/>
      <c r="B180" s="1385"/>
      <c r="C180" s="1342"/>
      <c r="D180" s="1388"/>
      <c r="E180" s="1392"/>
      <c r="F180" s="1392"/>
      <c r="G180" s="45" t="s">
        <v>12</v>
      </c>
      <c r="H180" s="756">
        <f>SUM(H176:H178)</f>
        <v>42.1</v>
      </c>
      <c r="I180" s="757">
        <f>SUM(I176:I178)</f>
        <v>1.1000000000000001</v>
      </c>
      <c r="J180" s="758">
        <f>SUM(J176:J178)</f>
        <v>0.7</v>
      </c>
      <c r="K180" s="759">
        <f>SUM(K176:K178)</f>
        <v>41</v>
      </c>
      <c r="L180" s="759">
        <f t="shared" ref="L180:M180" si="52">SUM(L176:L178)</f>
        <v>0</v>
      </c>
      <c r="M180" s="759">
        <f t="shared" si="52"/>
        <v>0</v>
      </c>
      <c r="N180" s="85"/>
      <c r="O180" s="74"/>
      <c r="P180" s="75"/>
      <c r="Q180" s="49"/>
      <c r="R180" s="509"/>
      <c r="S180" s="509"/>
      <c r="T180" s="509"/>
      <c r="U180" s="509"/>
      <c r="V180" s="509"/>
      <c r="W180" s="509"/>
      <c r="X180" s="505"/>
      <c r="Y180" s="505"/>
    </row>
    <row r="181" spans="1:25" ht="13.15" customHeight="1">
      <c r="A181" s="1380"/>
      <c r="B181" s="1383"/>
      <c r="C181" s="1340"/>
      <c r="D181" s="1386" t="s">
        <v>116</v>
      </c>
      <c r="E181" s="1389" t="s">
        <v>39</v>
      </c>
      <c r="F181" s="1393" t="s">
        <v>484</v>
      </c>
      <c r="G181" s="539" t="s">
        <v>76</v>
      </c>
      <c r="H181" s="774">
        <f>I181+K181</f>
        <v>0</v>
      </c>
      <c r="I181" s="768">
        <v>0</v>
      </c>
      <c r="J181" s="769">
        <v>0</v>
      </c>
      <c r="K181" s="770">
        <v>0</v>
      </c>
      <c r="L181" s="771">
        <v>0</v>
      </c>
      <c r="M181" s="772">
        <v>0</v>
      </c>
      <c r="N181" s="51" t="s">
        <v>576</v>
      </c>
      <c r="O181" s="66" t="s">
        <v>40</v>
      </c>
      <c r="P181" s="67"/>
      <c r="Q181" s="37"/>
      <c r="R181" s="509"/>
      <c r="S181" s="509"/>
      <c r="T181" s="509"/>
      <c r="U181" s="509"/>
      <c r="V181" s="509"/>
      <c r="W181" s="509"/>
      <c r="X181" s="505"/>
      <c r="Y181" s="505"/>
    </row>
    <row r="182" spans="1:25">
      <c r="A182" s="1381"/>
      <c r="B182" s="1384"/>
      <c r="C182" s="1341"/>
      <c r="D182" s="1387"/>
      <c r="E182" s="1390"/>
      <c r="F182" s="1394"/>
      <c r="G182" s="38" t="s">
        <v>64</v>
      </c>
      <c r="H182" s="762">
        <f>I182+K182</f>
        <v>420</v>
      </c>
      <c r="I182" s="763">
        <v>1.9</v>
      </c>
      <c r="J182" s="764">
        <v>1.5</v>
      </c>
      <c r="K182" s="765">
        <v>418.1</v>
      </c>
      <c r="L182" s="773">
        <v>0</v>
      </c>
      <c r="M182" s="767">
        <v>0</v>
      </c>
      <c r="N182" s="84"/>
      <c r="O182" s="70"/>
      <c r="P182" s="71"/>
      <c r="Q182" s="42"/>
      <c r="R182" s="509"/>
      <c r="S182" s="509"/>
      <c r="T182" s="509"/>
      <c r="U182" s="509"/>
      <c r="V182" s="509"/>
      <c r="W182" s="509"/>
      <c r="X182" s="505"/>
      <c r="Y182" s="505"/>
    </row>
    <row r="183" spans="1:25">
      <c r="A183" s="1381"/>
      <c r="B183" s="1384"/>
      <c r="C183" s="1341"/>
      <c r="D183" s="1387"/>
      <c r="E183" s="1391"/>
      <c r="F183" s="1395"/>
      <c r="G183" s="38" t="s">
        <v>35</v>
      </c>
      <c r="H183" s="762">
        <f>I183+K183</f>
        <v>0.2</v>
      </c>
      <c r="I183" s="763">
        <v>0.2</v>
      </c>
      <c r="J183" s="764">
        <v>0.1</v>
      </c>
      <c r="K183" s="765">
        <v>0</v>
      </c>
      <c r="L183" s="773">
        <v>0</v>
      </c>
      <c r="M183" s="767">
        <v>0</v>
      </c>
      <c r="N183" s="84"/>
      <c r="O183" s="82"/>
      <c r="P183" s="83"/>
      <c r="Q183" s="44"/>
      <c r="R183" s="509"/>
      <c r="S183" s="509"/>
      <c r="T183" s="509"/>
      <c r="U183" s="509"/>
      <c r="V183" s="509"/>
      <c r="W183" s="509"/>
      <c r="X183" s="505"/>
      <c r="Y183" s="505"/>
    </row>
    <row r="184" spans="1:25" ht="13.5" thickBot="1">
      <c r="A184" s="1382"/>
      <c r="B184" s="1385"/>
      <c r="C184" s="1342"/>
      <c r="D184" s="1388"/>
      <c r="E184" s="1392"/>
      <c r="F184" s="1392"/>
      <c r="G184" s="45" t="s">
        <v>12</v>
      </c>
      <c r="H184" s="756">
        <f>H181+H182+H183</f>
        <v>420.2</v>
      </c>
      <c r="I184" s="757">
        <f>SUM(I181:I183)</f>
        <v>2.1</v>
      </c>
      <c r="J184" s="758">
        <f>SUM(J181:J183)</f>
        <v>1.6</v>
      </c>
      <c r="K184" s="759">
        <f>SUM(K181:K183)</f>
        <v>418.1</v>
      </c>
      <c r="L184" s="759">
        <f>SUM(L181:L183)</f>
        <v>0</v>
      </c>
      <c r="M184" s="759">
        <f>SUM(M181:M183)</f>
        <v>0</v>
      </c>
      <c r="N184" s="85"/>
      <c r="O184" s="74"/>
      <c r="P184" s="75"/>
      <c r="Q184" s="49"/>
      <c r="R184" s="509"/>
      <c r="S184" s="509"/>
      <c r="T184" s="509"/>
      <c r="U184" s="509"/>
      <c r="V184" s="509"/>
      <c r="W184" s="509"/>
      <c r="X184" s="505"/>
      <c r="Y184" s="505"/>
    </row>
    <row r="185" spans="1:25" ht="13.15" customHeight="1">
      <c r="A185" s="1380"/>
      <c r="B185" s="1383"/>
      <c r="C185" s="1340"/>
      <c r="D185" s="1386" t="s">
        <v>117</v>
      </c>
      <c r="E185" s="1389" t="s">
        <v>39</v>
      </c>
      <c r="F185" s="1393" t="s">
        <v>484</v>
      </c>
      <c r="G185" s="539" t="s">
        <v>76</v>
      </c>
      <c r="H185" s="762">
        <f>I185+K185</f>
        <v>0</v>
      </c>
      <c r="I185" s="768">
        <v>0</v>
      </c>
      <c r="J185" s="769">
        <v>0</v>
      </c>
      <c r="K185" s="770">
        <v>0</v>
      </c>
      <c r="L185" s="771">
        <v>134</v>
      </c>
      <c r="M185" s="772">
        <v>0</v>
      </c>
      <c r="N185" s="1070" t="s">
        <v>577</v>
      </c>
      <c r="O185" s="66"/>
      <c r="P185" s="67" t="s">
        <v>40</v>
      </c>
      <c r="Q185" s="37"/>
      <c r="R185" s="509"/>
      <c r="S185" s="509"/>
      <c r="T185" s="509"/>
      <c r="U185" s="509"/>
      <c r="V185" s="509"/>
      <c r="W185" s="509"/>
      <c r="X185" s="505"/>
      <c r="Y185" s="505"/>
    </row>
    <row r="186" spans="1:25">
      <c r="A186" s="1381"/>
      <c r="B186" s="1384"/>
      <c r="C186" s="1341"/>
      <c r="D186" s="1387"/>
      <c r="E186" s="1390"/>
      <c r="F186" s="1394"/>
      <c r="G186" s="38" t="s">
        <v>64</v>
      </c>
      <c r="H186" s="762">
        <f>I186+K186</f>
        <v>1788.5</v>
      </c>
      <c r="I186" s="763">
        <v>2.5</v>
      </c>
      <c r="J186" s="764">
        <v>2.4</v>
      </c>
      <c r="K186" s="765">
        <v>1786</v>
      </c>
      <c r="L186" s="773">
        <v>364.4</v>
      </c>
      <c r="M186" s="767">
        <v>0</v>
      </c>
      <c r="N186" s="84"/>
      <c r="O186" s="70"/>
      <c r="P186" s="71"/>
      <c r="Q186" s="42"/>
      <c r="R186" s="509"/>
      <c r="S186" s="509"/>
      <c r="T186" s="509"/>
      <c r="U186" s="509"/>
      <c r="V186" s="509"/>
      <c r="W186" s="509"/>
      <c r="X186" s="505"/>
      <c r="Y186" s="505"/>
    </row>
    <row r="187" spans="1:25">
      <c r="A187" s="1381"/>
      <c r="B187" s="1384"/>
      <c r="C187" s="1341"/>
      <c r="D187" s="1387"/>
      <c r="E187" s="1391"/>
      <c r="F187" s="1395"/>
      <c r="G187" s="38" t="s">
        <v>35</v>
      </c>
      <c r="H187" s="762">
        <f>I187+K187</f>
        <v>2.5</v>
      </c>
      <c r="I187" s="763">
        <v>2.5</v>
      </c>
      <c r="J187" s="764">
        <v>2.4</v>
      </c>
      <c r="K187" s="765">
        <v>0</v>
      </c>
      <c r="L187" s="773">
        <v>1</v>
      </c>
      <c r="M187" s="767">
        <v>0</v>
      </c>
      <c r="N187" s="84"/>
      <c r="O187" s="82"/>
      <c r="P187" s="83"/>
      <c r="Q187" s="44"/>
      <c r="R187" s="509"/>
      <c r="S187" s="509"/>
      <c r="T187" s="509"/>
      <c r="U187" s="509"/>
      <c r="V187" s="509"/>
      <c r="W187" s="509"/>
      <c r="X187" s="505"/>
      <c r="Y187" s="505"/>
    </row>
    <row r="188" spans="1:25" ht="13.5" thickBot="1">
      <c r="A188" s="1382"/>
      <c r="B188" s="1385"/>
      <c r="C188" s="1342"/>
      <c r="D188" s="1388"/>
      <c r="E188" s="1392"/>
      <c r="F188" s="1392"/>
      <c r="G188" s="45" t="s">
        <v>12</v>
      </c>
      <c r="H188" s="756">
        <f t="shared" ref="H188:M188" si="53">SUM(H185:H187)</f>
        <v>1791</v>
      </c>
      <c r="I188" s="757">
        <f t="shared" si="53"/>
        <v>5</v>
      </c>
      <c r="J188" s="758">
        <f t="shared" si="53"/>
        <v>4.8</v>
      </c>
      <c r="K188" s="759">
        <f t="shared" si="53"/>
        <v>1786</v>
      </c>
      <c r="L188" s="760">
        <f t="shared" si="53"/>
        <v>499.4</v>
      </c>
      <c r="M188" s="761">
        <f t="shared" si="53"/>
        <v>0</v>
      </c>
      <c r="N188" s="85"/>
      <c r="O188" s="74"/>
      <c r="P188" s="75"/>
      <c r="Q188" s="49"/>
      <c r="R188" s="509"/>
      <c r="S188" s="509"/>
      <c r="T188" s="509"/>
      <c r="U188" s="509"/>
      <c r="V188" s="509"/>
      <c r="W188" s="509"/>
      <c r="X188" s="505"/>
      <c r="Y188" s="505"/>
    </row>
    <row r="189" spans="1:25" ht="13.15" customHeight="1">
      <c r="A189" s="1380"/>
      <c r="B189" s="1383"/>
      <c r="C189" s="1340"/>
      <c r="D189" s="1386" t="s">
        <v>118</v>
      </c>
      <c r="E189" s="1389" t="s">
        <v>39</v>
      </c>
      <c r="F189" s="1393" t="s">
        <v>486</v>
      </c>
      <c r="G189" s="539" t="s">
        <v>76</v>
      </c>
      <c r="H189" s="774">
        <f>I189+K189</f>
        <v>0</v>
      </c>
      <c r="I189" s="768">
        <v>0</v>
      </c>
      <c r="J189" s="775"/>
      <c r="K189" s="770">
        <v>0</v>
      </c>
      <c r="L189" s="771">
        <v>43</v>
      </c>
      <c r="M189" s="772">
        <v>43</v>
      </c>
      <c r="N189" s="51" t="s">
        <v>78</v>
      </c>
      <c r="O189" s="66" t="s">
        <v>40</v>
      </c>
      <c r="P189" s="67"/>
      <c r="Q189" s="37"/>
      <c r="R189" s="509"/>
      <c r="S189" s="509"/>
      <c r="T189" s="509"/>
      <c r="U189" s="509"/>
      <c r="V189" s="509"/>
      <c r="W189" s="509"/>
      <c r="X189" s="505"/>
      <c r="Y189" s="505"/>
    </row>
    <row r="190" spans="1:25" ht="26.45" customHeight="1">
      <c r="A190" s="1381"/>
      <c r="B190" s="1384"/>
      <c r="C190" s="1341"/>
      <c r="D190" s="1387"/>
      <c r="E190" s="1390"/>
      <c r="F190" s="1394"/>
      <c r="G190" s="38" t="s">
        <v>64</v>
      </c>
      <c r="H190" s="762">
        <f>I190+K190</f>
        <v>100</v>
      </c>
      <c r="I190" s="763">
        <v>0</v>
      </c>
      <c r="J190" s="764">
        <v>0</v>
      </c>
      <c r="K190" s="765">
        <v>100</v>
      </c>
      <c r="L190" s="773">
        <v>429.3</v>
      </c>
      <c r="M190" s="767">
        <v>429.3</v>
      </c>
      <c r="N190" s="1071" t="s">
        <v>79</v>
      </c>
      <c r="O190" s="70"/>
      <c r="P190" s="71" t="s">
        <v>40</v>
      </c>
      <c r="Q190" s="42"/>
      <c r="R190" s="509"/>
      <c r="S190" s="509"/>
      <c r="T190" s="509"/>
      <c r="U190" s="509"/>
      <c r="V190" s="509"/>
      <c r="W190" s="509"/>
      <c r="X190" s="505"/>
      <c r="Y190" s="505"/>
    </row>
    <row r="191" spans="1:25">
      <c r="A191" s="1381"/>
      <c r="B191" s="1384"/>
      <c r="C191" s="1341"/>
      <c r="D191" s="1387"/>
      <c r="E191" s="1391"/>
      <c r="F191" s="1395"/>
      <c r="G191" s="38" t="s">
        <v>35</v>
      </c>
      <c r="H191" s="762">
        <f>I191+K191</f>
        <v>2.1</v>
      </c>
      <c r="I191" s="763">
        <v>2.1</v>
      </c>
      <c r="J191" s="764">
        <v>2.1</v>
      </c>
      <c r="K191" s="804">
        <v>0</v>
      </c>
      <c r="L191" s="773">
        <v>77.3</v>
      </c>
      <c r="M191" s="767">
        <v>77.3</v>
      </c>
      <c r="N191" s="84"/>
      <c r="O191" s="82"/>
      <c r="P191" s="83"/>
      <c r="Q191" s="44"/>
      <c r="R191" s="509"/>
      <c r="S191" s="509"/>
      <c r="T191" s="509"/>
      <c r="U191" s="509"/>
      <c r="V191" s="509"/>
      <c r="W191" s="509"/>
      <c r="X191" s="505"/>
      <c r="Y191" s="505"/>
    </row>
    <row r="192" spans="1:25">
      <c r="A192" s="1381"/>
      <c r="B192" s="1384"/>
      <c r="C192" s="1341"/>
      <c r="D192" s="1387"/>
      <c r="E192" s="1391"/>
      <c r="F192" s="1391"/>
      <c r="G192" s="15"/>
      <c r="H192" s="779"/>
      <c r="I192" s="780"/>
      <c r="J192" s="781"/>
      <c r="K192" s="782"/>
      <c r="L192" s="783"/>
      <c r="M192" s="784"/>
      <c r="N192" s="84"/>
      <c r="O192" s="82"/>
      <c r="P192" s="83"/>
      <c r="Q192" s="44"/>
      <c r="R192" s="509"/>
      <c r="S192" s="509"/>
      <c r="T192" s="509"/>
      <c r="U192" s="509"/>
      <c r="V192" s="509"/>
      <c r="W192" s="509"/>
      <c r="X192" s="505"/>
      <c r="Y192" s="505"/>
    </row>
    <row r="193" spans="1:25" ht="13.5" thickBot="1">
      <c r="A193" s="1382"/>
      <c r="B193" s="1385"/>
      <c r="C193" s="1342"/>
      <c r="D193" s="1388"/>
      <c r="E193" s="1392"/>
      <c r="F193" s="1392"/>
      <c r="G193" s="45" t="s">
        <v>12</v>
      </c>
      <c r="H193" s="756">
        <f t="shared" ref="H193:M193" si="54">SUM(H189:H191)</f>
        <v>102.1</v>
      </c>
      <c r="I193" s="757">
        <f t="shared" si="54"/>
        <v>2.1</v>
      </c>
      <c r="J193" s="758">
        <f t="shared" si="54"/>
        <v>2.1</v>
      </c>
      <c r="K193" s="759">
        <f t="shared" si="54"/>
        <v>100</v>
      </c>
      <c r="L193" s="760">
        <f t="shared" si="54"/>
        <v>549.6</v>
      </c>
      <c r="M193" s="761">
        <f t="shared" si="54"/>
        <v>549.6</v>
      </c>
      <c r="N193" s="1075"/>
      <c r="O193" s="74"/>
      <c r="P193" s="75"/>
      <c r="Q193" s="49"/>
      <c r="R193" s="509"/>
      <c r="S193" s="509"/>
      <c r="T193" s="509"/>
      <c r="U193" s="509"/>
      <c r="V193" s="509"/>
      <c r="W193" s="509"/>
      <c r="X193" s="505"/>
      <c r="Y193" s="505"/>
    </row>
    <row r="194" spans="1:25" ht="13.15" customHeight="1">
      <c r="A194" s="1380"/>
      <c r="B194" s="1383"/>
      <c r="C194" s="1340"/>
      <c r="D194" s="1386" t="s">
        <v>119</v>
      </c>
      <c r="E194" s="1389" t="s">
        <v>39</v>
      </c>
      <c r="F194" s="1393" t="s">
        <v>488</v>
      </c>
      <c r="G194" s="539" t="s">
        <v>76</v>
      </c>
      <c r="H194" s="774">
        <f>I194+K194</f>
        <v>0</v>
      </c>
      <c r="I194" s="768">
        <v>0</v>
      </c>
      <c r="J194" s="769">
        <v>0</v>
      </c>
      <c r="K194" s="770">
        <v>0</v>
      </c>
      <c r="L194" s="771">
        <v>0</v>
      </c>
      <c r="M194" s="772">
        <v>0</v>
      </c>
      <c r="N194" s="51" t="s">
        <v>79</v>
      </c>
      <c r="O194" s="66" t="s">
        <v>40</v>
      </c>
      <c r="P194" s="67"/>
      <c r="Q194" s="37"/>
      <c r="R194" s="509"/>
      <c r="S194" s="509"/>
      <c r="T194" s="509"/>
      <c r="U194" s="509"/>
      <c r="V194" s="509"/>
      <c r="W194" s="509"/>
      <c r="X194" s="505"/>
      <c r="Y194" s="505"/>
    </row>
    <row r="195" spans="1:25">
      <c r="A195" s="1381"/>
      <c r="B195" s="1384"/>
      <c r="C195" s="1341"/>
      <c r="D195" s="1387"/>
      <c r="E195" s="1390"/>
      <c r="F195" s="1394"/>
      <c r="G195" s="38" t="s">
        <v>64</v>
      </c>
      <c r="H195" s="762">
        <f>I195+K195</f>
        <v>157.79999999999998</v>
      </c>
      <c r="I195" s="763">
        <v>1.6</v>
      </c>
      <c r="J195" s="764">
        <v>1.6</v>
      </c>
      <c r="K195" s="765">
        <v>156.19999999999999</v>
      </c>
      <c r="L195" s="773">
        <v>0</v>
      </c>
      <c r="M195" s="767">
        <v>0</v>
      </c>
      <c r="N195" s="84"/>
      <c r="O195" s="70"/>
      <c r="P195" s="71"/>
      <c r="Q195" s="42"/>
      <c r="R195" s="509"/>
      <c r="S195" s="509"/>
      <c r="T195" s="509"/>
      <c r="U195" s="509"/>
      <c r="V195" s="509"/>
      <c r="W195" s="509"/>
      <c r="X195" s="505"/>
      <c r="Y195" s="505"/>
    </row>
    <row r="196" spans="1:25">
      <c r="A196" s="1381"/>
      <c r="B196" s="1384"/>
      <c r="C196" s="1341"/>
      <c r="D196" s="1387"/>
      <c r="E196" s="1391"/>
      <c r="F196" s="1395"/>
      <c r="G196" s="38" t="s">
        <v>35</v>
      </c>
      <c r="H196" s="762">
        <f>I196+K196</f>
        <v>0.3</v>
      </c>
      <c r="I196" s="763">
        <v>0.3</v>
      </c>
      <c r="J196" s="764">
        <v>0.3</v>
      </c>
      <c r="K196" s="765">
        <v>0</v>
      </c>
      <c r="L196" s="773">
        <v>0</v>
      </c>
      <c r="M196" s="767">
        <v>0</v>
      </c>
      <c r="N196" s="84"/>
      <c r="O196" s="82"/>
      <c r="P196" s="83"/>
      <c r="Q196" s="44"/>
      <c r="R196" s="509"/>
      <c r="S196" s="509"/>
      <c r="T196" s="509"/>
      <c r="U196" s="509"/>
      <c r="V196" s="509"/>
      <c r="W196" s="509"/>
      <c r="X196" s="505"/>
      <c r="Y196" s="505"/>
    </row>
    <row r="197" spans="1:25" ht="19.899999999999999" customHeight="1" thickBot="1">
      <c r="A197" s="1382"/>
      <c r="B197" s="1385"/>
      <c r="C197" s="1342"/>
      <c r="D197" s="1388"/>
      <c r="E197" s="1392"/>
      <c r="F197" s="1392"/>
      <c r="G197" s="45" t="s">
        <v>12</v>
      </c>
      <c r="H197" s="756">
        <f>SUM(H194:H196)</f>
        <v>158.1</v>
      </c>
      <c r="I197" s="757">
        <f>SUM(I194:I196)</f>
        <v>1.9000000000000001</v>
      </c>
      <c r="J197" s="758">
        <f>SUM(J194:J196)</f>
        <v>1.9000000000000001</v>
      </c>
      <c r="K197" s="759">
        <f>SUM(K194:K196)</f>
        <v>156.19999999999999</v>
      </c>
      <c r="L197" s="759">
        <f t="shared" ref="L197:M197" si="55">SUM(L194:L196)</f>
        <v>0</v>
      </c>
      <c r="M197" s="759">
        <f t="shared" si="55"/>
        <v>0</v>
      </c>
      <c r="N197" s="85"/>
      <c r="O197" s="74"/>
      <c r="P197" s="75"/>
      <c r="Q197" s="49"/>
      <c r="R197" s="509"/>
      <c r="S197" s="509"/>
      <c r="T197" s="509"/>
      <c r="U197" s="509"/>
      <c r="V197" s="509"/>
      <c r="W197" s="509"/>
      <c r="X197" s="505"/>
      <c r="Y197" s="505"/>
    </row>
    <row r="198" spans="1:25" ht="13.15" customHeight="1">
      <c r="A198" s="102"/>
      <c r="B198" s="103"/>
      <c r="C198" s="1067"/>
      <c r="D198" s="1483" t="s">
        <v>120</v>
      </c>
      <c r="E198" s="1389" t="s">
        <v>39</v>
      </c>
      <c r="F198" s="1072" t="s">
        <v>495</v>
      </c>
      <c r="G198" s="104" t="s">
        <v>76</v>
      </c>
      <c r="H198" s="811">
        <f>I198+K198</f>
        <v>0</v>
      </c>
      <c r="I198" s="812">
        <v>0</v>
      </c>
      <c r="J198" s="813"/>
      <c r="K198" s="814">
        <v>0</v>
      </c>
      <c r="L198" s="771">
        <v>52</v>
      </c>
      <c r="M198" s="815">
        <v>0</v>
      </c>
      <c r="N198" s="51" t="s">
        <v>87</v>
      </c>
      <c r="O198" s="105" t="s">
        <v>40</v>
      </c>
      <c r="P198" s="106"/>
      <c r="Q198" s="107"/>
      <c r="R198" s="509"/>
      <c r="S198" s="509"/>
      <c r="T198" s="509"/>
      <c r="U198" s="509"/>
      <c r="V198" s="509"/>
      <c r="W198" s="509"/>
      <c r="X198" s="505"/>
      <c r="Y198" s="505"/>
    </row>
    <row r="199" spans="1:25">
      <c r="A199" s="1062"/>
      <c r="B199" s="1063"/>
      <c r="C199" s="1064"/>
      <c r="D199" s="1484"/>
      <c r="E199" s="1390"/>
      <c r="F199" s="1065"/>
      <c r="G199" s="108" t="s">
        <v>64</v>
      </c>
      <c r="H199" s="816">
        <f>I199+K199</f>
        <v>426</v>
      </c>
      <c r="I199" s="817">
        <v>0</v>
      </c>
      <c r="J199" s="818"/>
      <c r="K199" s="819">
        <v>426</v>
      </c>
      <c r="L199" s="789">
        <v>1000</v>
      </c>
      <c r="M199" s="820">
        <v>0</v>
      </c>
      <c r="N199" s="84" t="s">
        <v>79</v>
      </c>
      <c r="O199" s="109"/>
      <c r="P199" s="110" t="s">
        <v>40</v>
      </c>
      <c r="Q199" s="111"/>
      <c r="R199" s="509"/>
      <c r="S199" s="509"/>
      <c r="T199" s="509"/>
      <c r="U199" s="509"/>
      <c r="V199" s="509"/>
      <c r="W199" s="509"/>
      <c r="X199" s="505"/>
      <c r="Y199" s="505"/>
    </row>
    <row r="200" spans="1:25" ht="12.6" customHeight="1">
      <c r="A200" s="1062"/>
      <c r="B200" s="1063"/>
      <c r="C200" s="1064"/>
      <c r="D200" s="1484"/>
      <c r="E200" s="1391"/>
      <c r="F200" s="1065"/>
      <c r="G200" s="112" t="s">
        <v>35</v>
      </c>
      <c r="H200" s="821">
        <f>I200+K200</f>
        <v>0</v>
      </c>
      <c r="I200" s="822">
        <v>0</v>
      </c>
      <c r="J200" s="823"/>
      <c r="K200" s="891">
        <v>0</v>
      </c>
      <c r="L200" s="773">
        <v>0</v>
      </c>
      <c r="M200" s="824">
        <v>0</v>
      </c>
      <c r="N200" s="84"/>
      <c r="O200" s="113"/>
      <c r="P200" s="114"/>
      <c r="Q200" s="115"/>
      <c r="R200" s="509"/>
      <c r="S200" s="509"/>
      <c r="T200" s="509"/>
      <c r="U200" s="509"/>
      <c r="V200" s="509"/>
      <c r="W200" s="509"/>
      <c r="X200" s="505"/>
      <c r="Y200" s="505"/>
    </row>
    <row r="201" spans="1:25" ht="11.45" customHeight="1" thickBot="1">
      <c r="A201" s="116"/>
      <c r="B201" s="117"/>
      <c r="C201" s="1068"/>
      <c r="D201" s="1485"/>
      <c r="E201" s="1392"/>
      <c r="F201" s="1073"/>
      <c r="G201" s="45" t="s">
        <v>12</v>
      </c>
      <c r="H201" s="825">
        <f t="shared" ref="H201:M201" si="56">H198+H199+H200</f>
        <v>426</v>
      </c>
      <c r="I201" s="825">
        <f t="shared" si="56"/>
        <v>0</v>
      </c>
      <c r="J201" s="825">
        <f t="shared" si="56"/>
        <v>0</v>
      </c>
      <c r="K201" s="825">
        <f t="shared" si="56"/>
        <v>426</v>
      </c>
      <c r="L201" s="825">
        <f t="shared" si="56"/>
        <v>1052</v>
      </c>
      <c r="M201" s="825">
        <f t="shared" si="56"/>
        <v>0</v>
      </c>
      <c r="N201" s="85"/>
      <c r="O201" s="74"/>
      <c r="P201" s="75"/>
      <c r="Q201" s="49"/>
      <c r="R201" s="509"/>
      <c r="S201" s="509"/>
      <c r="T201" s="509"/>
      <c r="U201" s="509"/>
      <c r="V201" s="509"/>
      <c r="W201" s="509"/>
      <c r="X201" s="505"/>
      <c r="Y201" s="505"/>
    </row>
    <row r="202" spans="1:25" s="918" customFormat="1" ht="22.15" hidden="1" customHeight="1">
      <c r="A202" s="1380"/>
      <c r="B202" s="1383"/>
      <c r="C202" s="1340"/>
      <c r="D202" s="1386" t="s">
        <v>345</v>
      </c>
      <c r="E202" s="1389" t="s">
        <v>39</v>
      </c>
      <c r="F202" s="1393" t="s">
        <v>50</v>
      </c>
      <c r="G202" s="539" t="s">
        <v>76</v>
      </c>
      <c r="H202" s="774">
        <f>I202+K202</f>
        <v>0</v>
      </c>
      <c r="I202" s="768">
        <v>0</v>
      </c>
      <c r="J202" s="775"/>
      <c r="K202" s="770">
        <v>0</v>
      </c>
      <c r="L202" s="771">
        <v>0</v>
      </c>
      <c r="M202" s="772">
        <v>0</v>
      </c>
      <c r="N202" s="51"/>
      <c r="O202" s="66"/>
      <c r="P202" s="67"/>
      <c r="Q202" s="37"/>
      <c r="R202" s="13"/>
      <c r="S202" s="13"/>
      <c r="T202" s="13"/>
      <c r="U202" s="13"/>
      <c r="V202" s="13"/>
      <c r="W202" s="13"/>
    </row>
    <row r="203" spans="1:25" s="918" customFormat="1" ht="30.6" hidden="1" customHeight="1">
      <c r="A203" s="1381"/>
      <c r="B203" s="1384"/>
      <c r="C203" s="1341"/>
      <c r="D203" s="1387"/>
      <c r="E203" s="1390"/>
      <c r="F203" s="1394"/>
      <c r="G203" s="38" t="s">
        <v>64</v>
      </c>
      <c r="H203" s="762">
        <f>I203+K203</f>
        <v>0</v>
      </c>
      <c r="I203" s="763">
        <v>0</v>
      </c>
      <c r="J203" s="776"/>
      <c r="K203" s="765">
        <v>0</v>
      </c>
      <c r="L203" s="773">
        <v>0</v>
      </c>
      <c r="M203" s="767">
        <v>0</v>
      </c>
      <c r="N203" s="84"/>
      <c r="O203" s="70"/>
      <c r="P203" s="71"/>
      <c r="Q203" s="42"/>
      <c r="R203" s="13"/>
      <c r="S203" s="13"/>
      <c r="T203" s="13"/>
      <c r="U203" s="13"/>
      <c r="V203" s="13"/>
      <c r="W203" s="13"/>
    </row>
    <row r="204" spans="1:25" s="918" customFormat="1" ht="22.9" hidden="1" customHeight="1">
      <c r="A204" s="1381"/>
      <c r="B204" s="1384"/>
      <c r="C204" s="1341"/>
      <c r="D204" s="1387"/>
      <c r="E204" s="1391"/>
      <c r="F204" s="1395"/>
      <c r="G204" s="38" t="s">
        <v>35</v>
      </c>
      <c r="H204" s="762">
        <f>I204+K204</f>
        <v>0</v>
      </c>
      <c r="I204" s="777"/>
      <c r="J204" s="776"/>
      <c r="K204" s="778"/>
      <c r="L204" s="773"/>
      <c r="M204" s="767"/>
      <c r="N204" s="84"/>
      <c r="O204" s="82"/>
      <c r="P204" s="83"/>
      <c r="Q204" s="44"/>
      <c r="R204" s="13"/>
      <c r="S204" s="13"/>
      <c r="T204" s="13"/>
      <c r="U204" s="13"/>
      <c r="V204" s="13"/>
      <c r="W204" s="13"/>
    </row>
    <row r="205" spans="1:25" s="918" customFormat="1" ht="25.15" hidden="1" customHeight="1" thickBot="1">
      <c r="A205" s="1382"/>
      <c r="B205" s="1385"/>
      <c r="C205" s="1342"/>
      <c r="D205" s="1388"/>
      <c r="E205" s="1392"/>
      <c r="F205" s="1392"/>
      <c r="G205" s="45" t="s">
        <v>12</v>
      </c>
      <c r="H205" s="756">
        <f t="shared" ref="H205:M205" si="57">SUM(H202:H204)</f>
        <v>0</v>
      </c>
      <c r="I205" s="757">
        <f t="shared" si="57"/>
        <v>0</v>
      </c>
      <c r="J205" s="758">
        <f t="shared" si="57"/>
        <v>0</v>
      </c>
      <c r="K205" s="759">
        <f t="shared" si="57"/>
        <v>0</v>
      </c>
      <c r="L205" s="760">
        <f t="shared" si="57"/>
        <v>0</v>
      </c>
      <c r="M205" s="761">
        <f t="shared" si="57"/>
        <v>0</v>
      </c>
      <c r="N205" s="85"/>
      <c r="O205" s="74"/>
      <c r="P205" s="75"/>
      <c r="Q205" s="49"/>
      <c r="R205" s="13"/>
      <c r="S205" s="13"/>
      <c r="T205" s="13"/>
      <c r="U205" s="13"/>
      <c r="V205" s="13"/>
      <c r="W205" s="13"/>
    </row>
    <row r="206" spans="1:25" ht="13.15" customHeight="1">
      <c r="A206" s="1380"/>
      <c r="B206" s="1383"/>
      <c r="C206" s="1340"/>
      <c r="D206" s="1386" t="s">
        <v>373</v>
      </c>
      <c r="E206" s="1389" t="s">
        <v>39</v>
      </c>
      <c r="F206" s="1393" t="s">
        <v>495</v>
      </c>
      <c r="G206" s="539" t="s">
        <v>76</v>
      </c>
      <c r="H206" s="774">
        <f>I206+K206</f>
        <v>0</v>
      </c>
      <c r="I206" s="768">
        <v>0</v>
      </c>
      <c r="J206" s="775"/>
      <c r="K206" s="770">
        <v>0</v>
      </c>
      <c r="L206" s="771">
        <v>0</v>
      </c>
      <c r="M206" s="772">
        <v>0</v>
      </c>
      <c r="N206" s="51" t="s">
        <v>401</v>
      </c>
      <c r="O206" s="66" t="s">
        <v>40</v>
      </c>
      <c r="P206" s="67"/>
      <c r="Q206" s="37"/>
      <c r="R206" s="509"/>
      <c r="S206" s="509"/>
      <c r="T206" s="509"/>
      <c r="U206" s="509"/>
      <c r="V206" s="509"/>
      <c r="W206" s="509"/>
      <c r="X206" s="505"/>
      <c r="Y206" s="505"/>
    </row>
    <row r="207" spans="1:25">
      <c r="A207" s="1381"/>
      <c r="B207" s="1384"/>
      <c r="C207" s="1341"/>
      <c r="D207" s="1387"/>
      <c r="E207" s="1390"/>
      <c r="F207" s="1394"/>
      <c r="G207" s="38" t="s">
        <v>64</v>
      </c>
      <c r="H207" s="762">
        <f>I207+K207</f>
        <v>1583.6</v>
      </c>
      <c r="I207" s="763">
        <v>1583.6</v>
      </c>
      <c r="J207" s="776"/>
      <c r="K207" s="765">
        <v>0</v>
      </c>
      <c r="L207" s="773">
        <v>0</v>
      </c>
      <c r="M207" s="767">
        <v>0</v>
      </c>
      <c r="N207" s="84"/>
      <c r="O207" s="70"/>
      <c r="P207" s="71"/>
      <c r="Q207" s="42"/>
      <c r="R207" s="509"/>
      <c r="S207" s="509"/>
      <c r="T207" s="509"/>
      <c r="U207" s="509"/>
      <c r="V207" s="509"/>
      <c r="W207" s="509"/>
      <c r="X207" s="505"/>
      <c r="Y207" s="505"/>
    </row>
    <row r="208" spans="1:25">
      <c r="A208" s="1381"/>
      <c r="B208" s="1384"/>
      <c r="C208" s="1341"/>
      <c r="D208" s="1387"/>
      <c r="E208" s="1391"/>
      <c r="F208" s="1395"/>
      <c r="G208" s="38" t="s">
        <v>35</v>
      </c>
      <c r="H208" s="762">
        <f>I208+K208</f>
        <v>0</v>
      </c>
      <c r="I208" s="763">
        <v>0</v>
      </c>
      <c r="J208" s="776"/>
      <c r="K208" s="765">
        <v>0</v>
      </c>
      <c r="L208" s="773">
        <v>0</v>
      </c>
      <c r="M208" s="767">
        <v>0</v>
      </c>
      <c r="N208" s="84"/>
      <c r="O208" s="82"/>
      <c r="P208" s="83"/>
      <c r="Q208" s="44"/>
      <c r="R208" s="509"/>
      <c r="S208" s="509"/>
      <c r="T208" s="509"/>
      <c r="U208" s="509"/>
      <c r="V208" s="509"/>
      <c r="W208" s="509"/>
      <c r="X208" s="505"/>
      <c r="Y208" s="505"/>
    </row>
    <row r="209" spans="1:25" ht="43.9" customHeight="1" thickBot="1">
      <c r="A209" s="1382"/>
      <c r="B209" s="1385"/>
      <c r="C209" s="1342"/>
      <c r="D209" s="1388"/>
      <c r="E209" s="1392"/>
      <c r="F209" s="1392"/>
      <c r="G209" s="45" t="s">
        <v>12</v>
      </c>
      <c r="H209" s="756">
        <f t="shared" ref="H209:M209" si="58">SUM(H206:H208)</f>
        <v>1583.6</v>
      </c>
      <c r="I209" s="757">
        <f t="shared" si="58"/>
        <v>1583.6</v>
      </c>
      <c r="J209" s="758">
        <f t="shared" si="58"/>
        <v>0</v>
      </c>
      <c r="K209" s="759">
        <f t="shared" si="58"/>
        <v>0</v>
      </c>
      <c r="L209" s="760">
        <f t="shared" si="58"/>
        <v>0</v>
      </c>
      <c r="M209" s="761">
        <f t="shared" si="58"/>
        <v>0</v>
      </c>
      <c r="N209" s="85"/>
      <c r="O209" s="74"/>
      <c r="P209" s="118"/>
      <c r="Q209" s="49"/>
      <c r="R209" s="509"/>
      <c r="S209" s="509"/>
      <c r="T209" s="509"/>
      <c r="U209" s="509"/>
      <c r="V209" s="509"/>
      <c r="W209" s="509"/>
      <c r="X209" s="505"/>
      <c r="Y209" s="505"/>
    </row>
    <row r="210" spans="1:25" ht="21" hidden="1" customHeight="1">
      <c r="A210" s="1380"/>
      <c r="B210" s="1383"/>
      <c r="C210" s="1340"/>
      <c r="D210" s="1386" t="s">
        <v>121</v>
      </c>
      <c r="E210" s="1389" t="s">
        <v>39</v>
      </c>
      <c r="F210" s="1393" t="s">
        <v>99</v>
      </c>
      <c r="G210" s="539" t="s">
        <v>76</v>
      </c>
      <c r="H210" s="774">
        <f>I210+K210</f>
        <v>0</v>
      </c>
      <c r="I210" s="768">
        <v>0</v>
      </c>
      <c r="J210" s="775"/>
      <c r="K210" s="770">
        <v>0</v>
      </c>
      <c r="L210" s="771">
        <v>0</v>
      </c>
      <c r="M210" s="772">
        <v>0</v>
      </c>
      <c r="N210" s="84" t="s">
        <v>79</v>
      </c>
      <c r="O210" s="82" t="s">
        <v>40</v>
      </c>
      <c r="P210" s="67"/>
      <c r="Q210" s="37"/>
      <c r="R210" s="509"/>
      <c r="S210" s="509"/>
      <c r="T210" s="509"/>
      <c r="U210" s="509"/>
      <c r="V210" s="509"/>
      <c r="W210" s="509"/>
      <c r="X210" s="505"/>
      <c r="Y210" s="505"/>
    </row>
    <row r="211" spans="1:25" ht="20.45" hidden="1" customHeight="1">
      <c r="A211" s="1381"/>
      <c r="B211" s="1384"/>
      <c r="C211" s="1341"/>
      <c r="D211" s="1387"/>
      <c r="E211" s="1390"/>
      <c r="F211" s="1394"/>
      <c r="G211" s="38" t="s">
        <v>64</v>
      </c>
      <c r="H211" s="762">
        <f>I211+K211</f>
        <v>0</v>
      </c>
      <c r="I211" s="763">
        <v>0</v>
      </c>
      <c r="J211" s="776"/>
      <c r="K211" s="765">
        <v>0</v>
      </c>
      <c r="L211" s="773">
        <v>0</v>
      </c>
      <c r="M211" s="767">
        <v>0</v>
      </c>
      <c r="N211" s="84"/>
      <c r="O211" s="70"/>
      <c r="P211" s="71"/>
      <c r="Q211" s="42"/>
      <c r="R211" s="509"/>
      <c r="S211" s="509"/>
      <c r="T211" s="509"/>
      <c r="U211" s="509"/>
      <c r="V211" s="509"/>
      <c r="W211" s="509"/>
      <c r="X211" s="505"/>
      <c r="Y211" s="505"/>
    </row>
    <row r="212" spans="1:25" ht="40.15" hidden="1" customHeight="1">
      <c r="A212" s="1381"/>
      <c r="B212" s="1384"/>
      <c r="C212" s="1341"/>
      <c r="D212" s="1387"/>
      <c r="E212" s="1391"/>
      <c r="F212" s="1395"/>
      <c r="G212" s="38" t="s">
        <v>35</v>
      </c>
      <c r="H212" s="762">
        <f>I212+K212</f>
        <v>0</v>
      </c>
      <c r="I212" s="763">
        <v>0</v>
      </c>
      <c r="J212" s="764">
        <v>0</v>
      </c>
      <c r="K212" s="765">
        <v>0</v>
      </c>
      <c r="L212" s="773">
        <v>0</v>
      </c>
      <c r="M212" s="767">
        <v>0</v>
      </c>
      <c r="N212" s="84"/>
      <c r="O212" s="82"/>
      <c r="P212" s="83"/>
      <c r="Q212" s="44"/>
      <c r="R212" s="509"/>
      <c r="S212" s="509"/>
      <c r="T212" s="509"/>
      <c r="U212" s="509"/>
      <c r="V212" s="509"/>
      <c r="W212" s="509"/>
      <c r="X212" s="505"/>
      <c r="Y212" s="505"/>
    </row>
    <row r="213" spans="1:25" ht="11.45" hidden="1" customHeight="1" thickBot="1">
      <c r="A213" s="1382"/>
      <c r="B213" s="1385"/>
      <c r="C213" s="1342"/>
      <c r="D213" s="1388"/>
      <c r="E213" s="1392"/>
      <c r="F213" s="1392"/>
      <c r="G213" s="45" t="s">
        <v>12</v>
      </c>
      <c r="H213" s="756">
        <f t="shared" ref="H213:M213" si="59">SUM(H210:H212)</f>
        <v>0</v>
      </c>
      <c r="I213" s="757">
        <f t="shared" si="59"/>
        <v>0</v>
      </c>
      <c r="J213" s="758">
        <f t="shared" si="59"/>
        <v>0</v>
      </c>
      <c r="K213" s="759">
        <f t="shared" si="59"/>
        <v>0</v>
      </c>
      <c r="L213" s="759">
        <f t="shared" si="59"/>
        <v>0</v>
      </c>
      <c r="M213" s="761">
        <f t="shared" si="59"/>
        <v>0</v>
      </c>
      <c r="N213" s="85"/>
      <c r="O213" s="74"/>
      <c r="P213" s="75"/>
      <c r="Q213" s="49"/>
      <c r="R213" s="509"/>
      <c r="S213" s="509"/>
      <c r="T213" s="509"/>
      <c r="U213" s="509"/>
      <c r="V213" s="509"/>
      <c r="W213" s="509"/>
      <c r="X213" s="505"/>
      <c r="Y213" s="505"/>
    </row>
    <row r="214" spans="1:25" ht="22.15" hidden="1" customHeight="1">
      <c r="A214" s="1380"/>
      <c r="B214" s="1383"/>
      <c r="C214" s="1340"/>
      <c r="D214" s="1386" t="s">
        <v>122</v>
      </c>
      <c r="E214" s="1389" t="s">
        <v>39</v>
      </c>
      <c r="F214" s="1393" t="s">
        <v>99</v>
      </c>
      <c r="G214" s="539" t="s">
        <v>76</v>
      </c>
      <c r="H214" s="774">
        <f>I214+K214</f>
        <v>0</v>
      </c>
      <c r="I214" s="768">
        <v>0</v>
      </c>
      <c r="J214" s="775"/>
      <c r="K214" s="770">
        <v>0</v>
      </c>
      <c r="L214" s="771">
        <v>0</v>
      </c>
      <c r="M214" s="772">
        <v>0</v>
      </c>
      <c r="N214" s="51" t="s">
        <v>78</v>
      </c>
      <c r="O214" s="66" t="s">
        <v>40</v>
      </c>
      <c r="P214" s="67"/>
      <c r="Q214" s="37"/>
      <c r="R214" s="509"/>
      <c r="S214" s="509"/>
      <c r="T214" s="509"/>
      <c r="U214" s="509"/>
      <c r="V214" s="509"/>
      <c r="W214" s="509"/>
      <c r="X214" s="505"/>
      <c r="Y214" s="505"/>
    </row>
    <row r="215" spans="1:25" ht="22.15" hidden="1" customHeight="1">
      <c r="A215" s="1381"/>
      <c r="B215" s="1384"/>
      <c r="C215" s="1341"/>
      <c r="D215" s="1387"/>
      <c r="E215" s="1390"/>
      <c r="F215" s="1394"/>
      <c r="G215" s="38" t="s">
        <v>64</v>
      </c>
      <c r="H215" s="762">
        <f>I215+K215</f>
        <v>0</v>
      </c>
      <c r="I215" s="763">
        <v>0</v>
      </c>
      <c r="J215" s="776"/>
      <c r="K215" s="765">
        <v>0</v>
      </c>
      <c r="L215" s="773">
        <v>0</v>
      </c>
      <c r="M215" s="767">
        <v>0</v>
      </c>
      <c r="N215" s="84" t="s">
        <v>79</v>
      </c>
      <c r="O215" s="70" t="s">
        <v>40</v>
      </c>
      <c r="P215" s="71"/>
      <c r="Q215" s="42"/>
      <c r="R215" s="509"/>
      <c r="S215" s="509"/>
      <c r="T215" s="509"/>
      <c r="U215" s="509"/>
      <c r="V215" s="509"/>
      <c r="W215" s="509"/>
      <c r="X215" s="505"/>
      <c r="Y215" s="505"/>
    </row>
    <row r="216" spans="1:25" ht="23.45" hidden="1" customHeight="1">
      <c r="A216" s="1381"/>
      <c r="B216" s="1384"/>
      <c r="C216" s="1341"/>
      <c r="D216" s="1387"/>
      <c r="E216" s="1391"/>
      <c r="F216" s="1395"/>
      <c r="G216" s="38" t="s">
        <v>35</v>
      </c>
      <c r="H216" s="762">
        <f>I216+K216</f>
        <v>0</v>
      </c>
      <c r="I216" s="763">
        <v>0</v>
      </c>
      <c r="J216" s="764">
        <v>0</v>
      </c>
      <c r="K216" s="765">
        <v>0</v>
      </c>
      <c r="L216" s="773">
        <v>0</v>
      </c>
      <c r="M216" s="767">
        <v>0</v>
      </c>
      <c r="N216" s="84"/>
      <c r="O216" s="82"/>
      <c r="P216" s="83"/>
      <c r="Q216" s="44"/>
      <c r="R216" s="509"/>
      <c r="S216" s="509"/>
      <c r="T216" s="509"/>
      <c r="U216" s="509"/>
      <c r="V216" s="509"/>
      <c r="W216" s="509"/>
      <c r="X216" s="505"/>
      <c r="Y216" s="505"/>
    </row>
    <row r="217" spans="1:25" ht="16.149999999999999" hidden="1" customHeight="1">
      <c r="A217" s="1381"/>
      <c r="B217" s="1384"/>
      <c r="C217" s="1341"/>
      <c r="D217" s="1387"/>
      <c r="E217" s="1391"/>
      <c r="F217" s="1391"/>
      <c r="G217" s="15"/>
      <c r="H217" s="779"/>
      <c r="I217" s="780"/>
      <c r="J217" s="781"/>
      <c r="K217" s="782"/>
      <c r="L217" s="783"/>
      <c r="M217" s="784"/>
      <c r="N217" s="84"/>
      <c r="O217" s="82"/>
      <c r="P217" s="83"/>
      <c r="Q217" s="44"/>
      <c r="R217" s="509"/>
      <c r="S217" s="509"/>
      <c r="T217" s="509"/>
      <c r="U217" s="509"/>
      <c r="V217" s="509"/>
      <c r="W217" s="509"/>
      <c r="X217" s="505"/>
      <c r="Y217" s="505"/>
    </row>
    <row r="218" spans="1:25" ht="24" hidden="1" customHeight="1" thickBot="1">
      <c r="A218" s="1382"/>
      <c r="B218" s="1385"/>
      <c r="C218" s="1342"/>
      <c r="D218" s="1388"/>
      <c r="E218" s="1392"/>
      <c r="F218" s="1392"/>
      <c r="G218" s="45" t="s">
        <v>12</v>
      </c>
      <c r="H218" s="756">
        <f t="shared" ref="H218:M218" si="60">SUM(H214:H216)</f>
        <v>0</v>
      </c>
      <c r="I218" s="757">
        <f t="shared" si="60"/>
        <v>0</v>
      </c>
      <c r="J218" s="758">
        <f t="shared" si="60"/>
        <v>0</v>
      </c>
      <c r="K218" s="759">
        <f t="shared" si="60"/>
        <v>0</v>
      </c>
      <c r="L218" s="759">
        <f t="shared" si="60"/>
        <v>0</v>
      </c>
      <c r="M218" s="759">
        <f t="shared" si="60"/>
        <v>0</v>
      </c>
      <c r="N218" s="85"/>
      <c r="O218" s="74"/>
      <c r="P218" s="75"/>
      <c r="Q218" s="49"/>
      <c r="R218" s="509"/>
      <c r="S218" s="509"/>
      <c r="T218" s="509"/>
      <c r="U218" s="509"/>
      <c r="V218" s="509"/>
      <c r="W218" s="509"/>
      <c r="X218" s="505"/>
      <c r="Y218" s="505"/>
    </row>
    <row r="219" spans="1:25" ht="13.15" customHeight="1">
      <c r="A219" s="1380"/>
      <c r="B219" s="1383"/>
      <c r="C219" s="1340"/>
      <c r="D219" s="1386" t="s">
        <v>123</v>
      </c>
      <c r="E219" s="1389" t="s">
        <v>39</v>
      </c>
      <c r="F219" s="1393" t="s">
        <v>488</v>
      </c>
      <c r="G219" s="539" t="s">
        <v>76</v>
      </c>
      <c r="H219" s="774">
        <f>I219+K219</f>
        <v>0</v>
      </c>
      <c r="I219" s="768">
        <v>0</v>
      </c>
      <c r="J219" s="775"/>
      <c r="K219" s="770">
        <v>0</v>
      </c>
      <c r="L219" s="771">
        <v>0</v>
      </c>
      <c r="M219" s="772">
        <v>0</v>
      </c>
      <c r="N219" s="51" t="s">
        <v>79</v>
      </c>
      <c r="O219" s="66" t="s">
        <v>40</v>
      </c>
      <c r="P219" s="67"/>
      <c r="Q219" s="37"/>
      <c r="R219" s="509"/>
      <c r="S219" s="509"/>
      <c r="T219" s="509"/>
      <c r="U219" s="509"/>
      <c r="V219" s="509"/>
      <c r="W219" s="509"/>
      <c r="X219" s="505"/>
      <c r="Y219" s="505"/>
    </row>
    <row r="220" spans="1:25">
      <c r="A220" s="1381"/>
      <c r="B220" s="1384"/>
      <c r="C220" s="1341"/>
      <c r="D220" s="1387"/>
      <c r="E220" s="1390"/>
      <c r="F220" s="1394"/>
      <c r="G220" s="38" t="s">
        <v>64</v>
      </c>
      <c r="H220" s="762">
        <f>I220+K220</f>
        <v>331.4</v>
      </c>
      <c r="I220" s="763">
        <v>0</v>
      </c>
      <c r="J220" s="776"/>
      <c r="K220" s="765">
        <v>331.4</v>
      </c>
      <c r="L220" s="773">
        <v>0</v>
      </c>
      <c r="M220" s="767">
        <v>0</v>
      </c>
      <c r="N220" s="84"/>
      <c r="O220" s="70"/>
      <c r="P220" s="71"/>
      <c r="Q220" s="42"/>
      <c r="R220" s="509"/>
      <c r="S220" s="509"/>
      <c r="T220" s="509"/>
      <c r="U220" s="509"/>
      <c r="V220" s="509"/>
      <c r="W220" s="509"/>
      <c r="X220" s="505"/>
      <c r="Y220" s="505"/>
    </row>
    <row r="221" spans="1:25">
      <c r="A221" s="1381"/>
      <c r="B221" s="1384"/>
      <c r="C221" s="1341"/>
      <c r="D221" s="1387"/>
      <c r="E221" s="1391"/>
      <c r="F221" s="1395"/>
      <c r="G221" s="38" t="s">
        <v>35</v>
      </c>
      <c r="H221" s="762">
        <f>I221+K221</f>
        <v>0</v>
      </c>
      <c r="I221" s="763">
        <v>0</v>
      </c>
      <c r="J221" s="776"/>
      <c r="K221" s="765">
        <v>0</v>
      </c>
      <c r="L221" s="773">
        <v>0</v>
      </c>
      <c r="M221" s="767">
        <v>0</v>
      </c>
      <c r="N221" s="84"/>
      <c r="O221" s="82"/>
      <c r="P221" s="83"/>
      <c r="Q221" s="44"/>
      <c r="R221" s="509"/>
      <c r="S221" s="509"/>
      <c r="T221" s="509"/>
      <c r="U221" s="509"/>
      <c r="V221" s="509"/>
      <c r="W221" s="509"/>
      <c r="X221" s="505"/>
      <c r="Y221" s="505"/>
    </row>
    <row r="222" spans="1:25" ht="13.5" thickBot="1">
      <c r="A222" s="1382"/>
      <c r="B222" s="1385"/>
      <c r="C222" s="1342"/>
      <c r="D222" s="1388"/>
      <c r="E222" s="1392"/>
      <c r="F222" s="1392"/>
      <c r="G222" s="45" t="s">
        <v>12</v>
      </c>
      <c r="H222" s="756">
        <f t="shared" ref="H222:M222" si="61">SUM(H219:H221)</f>
        <v>331.4</v>
      </c>
      <c r="I222" s="757">
        <f t="shared" si="61"/>
        <v>0</v>
      </c>
      <c r="J222" s="758">
        <f t="shared" si="61"/>
        <v>0</v>
      </c>
      <c r="K222" s="759">
        <f t="shared" si="61"/>
        <v>331.4</v>
      </c>
      <c r="L222" s="759">
        <f t="shared" si="61"/>
        <v>0</v>
      </c>
      <c r="M222" s="759">
        <f t="shared" si="61"/>
        <v>0</v>
      </c>
      <c r="N222" s="85"/>
      <c r="O222" s="74"/>
      <c r="P222" s="75"/>
      <c r="Q222" s="49"/>
      <c r="R222" s="509"/>
      <c r="S222" s="509"/>
      <c r="T222" s="509"/>
      <c r="U222" s="509"/>
      <c r="V222" s="509"/>
      <c r="W222" s="509"/>
      <c r="X222" s="505"/>
      <c r="Y222" s="505"/>
    </row>
    <row r="223" spans="1:25" ht="13.15" customHeight="1">
      <c r="A223" s="1380"/>
      <c r="B223" s="1383"/>
      <c r="C223" s="1340"/>
      <c r="D223" s="1386" t="s">
        <v>124</v>
      </c>
      <c r="E223" s="1389" t="s">
        <v>39</v>
      </c>
      <c r="F223" s="1393" t="s">
        <v>488</v>
      </c>
      <c r="G223" s="539" t="s">
        <v>76</v>
      </c>
      <c r="H223" s="774">
        <f>I223+K223</f>
        <v>0</v>
      </c>
      <c r="I223" s="768">
        <v>0</v>
      </c>
      <c r="J223" s="775"/>
      <c r="K223" s="770">
        <v>0</v>
      </c>
      <c r="L223" s="771">
        <v>0</v>
      </c>
      <c r="M223" s="772">
        <v>0</v>
      </c>
      <c r="N223" s="51" t="s">
        <v>402</v>
      </c>
      <c r="O223" s="66"/>
      <c r="P223" s="67"/>
      <c r="Q223" s="37"/>
      <c r="R223" s="509"/>
      <c r="S223" s="509"/>
      <c r="T223" s="509"/>
      <c r="U223" s="509"/>
      <c r="V223" s="509"/>
      <c r="W223" s="509"/>
      <c r="X223" s="505"/>
      <c r="Y223" s="505"/>
    </row>
    <row r="224" spans="1:25">
      <c r="A224" s="1381"/>
      <c r="B224" s="1384"/>
      <c r="C224" s="1341"/>
      <c r="D224" s="1387"/>
      <c r="E224" s="1390"/>
      <c r="F224" s="1394"/>
      <c r="G224" s="38" t="s">
        <v>64</v>
      </c>
      <c r="H224" s="762">
        <f>I224+K224</f>
        <v>0</v>
      </c>
      <c r="I224" s="763">
        <v>0</v>
      </c>
      <c r="J224" s="776"/>
      <c r="K224" s="765">
        <v>0</v>
      </c>
      <c r="L224" s="773">
        <v>0</v>
      </c>
      <c r="M224" s="767">
        <v>0</v>
      </c>
      <c r="N224" s="52"/>
      <c r="O224" s="70"/>
      <c r="P224" s="71"/>
      <c r="Q224" s="42"/>
      <c r="R224" s="509"/>
      <c r="S224" s="509"/>
      <c r="T224" s="509"/>
      <c r="U224" s="509"/>
      <c r="V224" s="509"/>
      <c r="W224" s="509"/>
      <c r="X224" s="505"/>
      <c r="Y224" s="505"/>
    </row>
    <row r="225" spans="1:25">
      <c r="A225" s="1381"/>
      <c r="B225" s="1384"/>
      <c r="C225" s="1341"/>
      <c r="D225" s="1387"/>
      <c r="E225" s="1391"/>
      <c r="F225" s="1395"/>
      <c r="G225" s="38" t="s">
        <v>35</v>
      </c>
      <c r="H225" s="762">
        <f>I225+K225</f>
        <v>0</v>
      </c>
      <c r="I225" s="763">
        <v>0</v>
      </c>
      <c r="J225" s="764"/>
      <c r="K225" s="765">
        <v>0</v>
      </c>
      <c r="L225" s="773">
        <v>0</v>
      </c>
      <c r="M225" s="767">
        <v>0</v>
      </c>
      <c r="N225" s="84"/>
      <c r="O225" s="82"/>
      <c r="P225" s="83"/>
      <c r="Q225" s="44"/>
      <c r="R225" s="509"/>
      <c r="S225" s="509"/>
      <c r="T225" s="509"/>
      <c r="U225" s="509"/>
      <c r="V225" s="509"/>
      <c r="W225" s="509"/>
      <c r="X225" s="505"/>
      <c r="Y225" s="505"/>
    </row>
    <row r="226" spans="1:25" ht="14.45" customHeight="1" thickBot="1">
      <c r="A226" s="1382"/>
      <c r="B226" s="1385"/>
      <c r="C226" s="1342"/>
      <c r="D226" s="1388"/>
      <c r="E226" s="1392"/>
      <c r="F226" s="1392"/>
      <c r="G226" s="45" t="s">
        <v>12</v>
      </c>
      <c r="H226" s="756">
        <f t="shared" ref="H226:M226" si="62">SUM(H223:H225)</f>
        <v>0</v>
      </c>
      <c r="I226" s="757">
        <f t="shared" si="62"/>
        <v>0</v>
      </c>
      <c r="J226" s="758">
        <f t="shared" si="62"/>
        <v>0</v>
      </c>
      <c r="K226" s="759">
        <f t="shared" si="62"/>
        <v>0</v>
      </c>
      <c r="L226" s="760">
        <f t="shared" si="62"/>
        <v>0</v>
      </c>
      <c r="M226" s="761">
        <f t="shared" si="62"/>
        <v>0</v>
      </c>
      <c r="N226" s="85"/>
      <c r="O226" s="74"/>
      <c r="P226" s="75"/>
      <c r="Q226" s="49"/>
      <c r="R226" s="509"/>
      <c r="S226" s="509"/>
      <c r="T226" s="509"/>
      <c r="U226" s="509"/>
      <c r="V226" s="509"/>
      <c r="W226" s="509"/>
      <c r="X226" s="505"/>
      <c r="Y226" s="505"/>
    </row>
    <row r="227" spans="1:25" ht="17.45" hidden="1" customHeight="1">
      <c r="A227" s="102"/>
      <c r="B227" s="119"/>
      <c r="C227" s="120"/>
      <c r="D227" s="1486" t="s">
        <v>125</v>
      </c>
      <c r="E227" s="1072" t="s">
        <v>39</v>
      </c>
      <c r="F227" s="929" t="s">
        <v>84</v>
      </c>
      <c r="G227" s="930" t="s">
        <v>76</v>
      </c>
      <c r="H227" s="811">
        <f>I227+K227</f>
        <v>0</v>
      </c>
      <c r="I227" s="931">
        <v>0</v>
      </c>
      <c r="J227" s="931">
        <v>0</v>
      </c>
      <c r="K227" s="771">
        <v>0</v>
      </c>
      <c r="L227" s="815">
        <v>0</v>
      </c>
      <c r="M227" s="932">
        <v>0</v>
      </c>
      <c r="N227" s="121" t="s">
        <v>403</v>
      </c>
      <c r="O227" s="105" t="s">
        <v>40</v>
      </c>
      <c r="P227" s="106"/>
      <c r="Q227" s="122"/>
      <c r="R227" s="509"/>
      <c r="S227" s="509"/>
      <c r="T227" s="509"/>
      <c r="U227" s="509"/>
      <c r="V227" s="509"/>
      <c r="W227" s="509"/>
      <c r="X227" s="505"/>
      <c r="Y227" s="505"/>
    </row>
    <row r="228" spans="1:25" ht="33" hidden="1" customHeight="1">
      <c r="A228" s="1062"/>
      <c r="B228" s="1069"/>
      <c r="C228" s="1489"/>
      <c r="D228" s="1487"/>
      <c r="E228" s="1065"/>
      <c r="F228" s="933"/>
      <c r="G228" s="934" t="s">
        <v>64</v>
      </c>
      <c r="H228" s="816">
        <f>I228+K228</f>
        <v>0</v>
      </c>
      <c r="I228" s="935">
        <v>0</v>
      </c>
      <c r="J228" s="935">
        <v>0</v>
      </c>
      <c r="K228" s="789">
        <v>0</v>
      </c>
      <c r="L228" s="820">
        <v>0</v>
      </c>
      <c r="M228" s="936">
        <v>0</v>
      </c>
      <c r="N228" s="123"/>
      <c r="O228" s="109"/>
      <c r="P228" s="110"/>
      <c r="Q228" s="124"/>
      <c r="R228" s="509"/>
      <c r="S228" s="509"/>
      <c r="T228" s="509"/>
      <c r="U228" s="509"/>
      <c r="V228" s="509"/>
      <c r="W228" s="509"/>
      <c r="X228" s="505"/>
      <c r="Y228" s="505"/>
    </row>
    <row r="229" spans="1:25" ht="19.899999999999999" hidden="1" customHeight="1">
      <c r="A229" s="1062"/>
      <c r="B229" s="1069"/>
      <c r="C229" s="1490"/>
      <c r="D229" s="1487"/>
      <c r="E229" s="1065"/>
      <c r="F229" s="933"/>
      <c r="G229" s="112" t="s">
        <v>35</v>
      </c>
      <c r="H229" s="821">
        <f>I229+K229</f>
        <v>0</v>
      </c>
      <c r="I229" s="937">
        <v>0</v>
      </c>
      <c r="J229" s="937">
        <v>0</v>
      </c>
      <c r="K229" s="773">
        <v>0</v>
      </c>
      <c r="L229" s="824">
        <v>0</v>
      </c>
      <c r="M229" s="766">
        <v>0</v>
      </c>
      <c r="N229" s="125"/>
      <c r="O229" s="113"/>
      <c r="P229" s="114"/>
      <c r="Q229" s="126"/>
      <c r="R229" s="509"/>
      <c r="S229" s="509"/>
      <c r="T229" s="509"/>
      <c r="U229" s="509"/>
      <c r="V229" s="509"/>
      <c r="W229" s="509"/>
      <c r="X229" s="505"/>
      <c r="Y229" s="505"/>
    </row>
    <row r="230" spans="1:25" ht="27.6" hidden="1" customHeight="1" thickBot="1">
      <c r="A230" s="116"/>
      <c r="B230" s="127"/>
      <c r="C230" s="1491"/>
      <c r="D230" s="1488"/>
      <c r="E230" s="1073"/>
      <c r="F230" s="938"/>
      <c r="G230" s="939" t="s">
        <v>12</v>
      </c>
      <c r="H230" s="825">
        <f>H227+H228+H229</f>
        <v>0</v>
      </c>
      <c r="I230" s="825">
        <f t="shared" ref="I230:M230" si="63">I227+I228+I229</f>
        <v>0</v>
      </c>
      <c r="J230" s="825">
        <f t="shared" si="63"/>
        <v>0</v>
      </c>
      <c r="K230" s="825">
        <f t="shared" si="63"/>
        <v>0</v>
      </c>
      <c r="L230" s="825">
        <f t="shared" si="63"/>
        <v>0</v>
      </c>
      <c r="M230" s="825">
        <f t="shared" si="63"/>
        <v>0</v>
      </c>
      <c r="N230" s="841"/>
      <c r="O230" s="74"/>
      <c r="P230" s="75"/>
      <c r="Q230" s="76"/>
      <c r="R230" s="509"/>
      <c r="S230" s="509"/>
      <c r="T230" s="509"/>
      <c r="U230" s="509"/>
      <c r="V230" s="509"/>
      <c r="W230" s="509"/>
      <c r="X230" s="505"/>
      <c r="Y230" s="505"/>
    </row>
    <row r="231" spans="1:25" ht="13.15" customHeight="1">
      <c r="A231" s="1380"/>
      <c r="B231" s="1383"/>
      <c r="C231" s="1340"/>
      <c r="D231" s="1386" t="s">
        <v>126</v>
      </c>
      <c r="E231" s="1389" t="s">
        <v>39</v>
      </c>
      <c r="F231" s="1393" t="s">
        <v>484</v>
      </c>
      <c r="G231" s="539" t="s">
        <v>76</v>
      </c>
      <c r="H231" s="774">
        <f>I231+K231</f>
        <v>0</v>
      </c>
      <c r="I231" s="768">
        <v>0</v>
      </c>
      <c r="J231" s="775"/>
      <c r="K231" s="770">
        <v>0</v>
      </c>
      <c r="L231" s="771">
        <v>0</v>
      </c>
      <c r="M231" s="772">
        <v>0</v>
      </c>
      <c r="N231" s="121"/>
      <c r="O231" s="105"/>
      <c r="P231" s="106"/>
      <c r="Q231" s="122"/>
      <c r="R231" s="509"/>
      <c r="S231" s="509"/>
      <c r="T231" s="509"/>
      <c r="U231" s="509"/>
      <c r="V231" s="509"/>
      <c r="W231" s="509"/>
      <c r="X231" s="505"/>
      <c r="Y231" s="505"/>
    </row>
    <row r="232" spans="1:25" ht="12" customHeight="1">
      <c r="A232" s="1381"/>
      <c r="B232" s="1384"/>
      <c r="C232" s="1341"/>
      <c r="D232" s="1387"/>
      <c r="E232" s="1390"/>
      <c r="F232" s="1394"/>
      <c r="G232" s="38" t="s">
        <v>64</v>
      </c>
      <c r="H232" s="762">
        <f>I232+K232</f>
        <v>82.3</v>
      </c>
      <c r="I232" s="763">
        <v>2.7</v>
      </c>
      <c r="J232" s="764">
        <v>2.1</v>
      </c>
      <c r="K232" s="765">
        <v>79.599999999999994</v>
      </c>
      <c r="L232" s="773">
        <v>0</v>
      </c>
      <c r="M232" s="767">
        <v>0</v>
      </c>
      <c r="N232" s="123"/>
      <c r="O232" s="109"/>
      <c r="P232" s="110"/>
      <c r="Q232" s="124"/>
      <c r="R232" s="509"/>
      <c r="S232" s="509"/>
      <c r="T232" s="509"/>
      <c r="U232" s="509"/>
      <c r="V232" s="509"/>
      <c r="W232" s="509"/>
      <c r="X232" s="505"/>
      <c r="Y232" s="505"/>
    </row>
    <row r="233" spans="1:25">
      <c r="A233" s="1381"/>
      <c r="B233" s="1384"/>
      <c r="C233" s="1341"/>
      <c r="D233" s="1387"/>
      <c r="E233" s="1391"/>
      <c r="F233" s="1395"/>
      <c r="G233" s="38" t="s">
        <v>35</v>
      </c>
      <c r="H233" s="762">
        <f>I233+K233</f>
        <v>0</v>
      </c>
      <c r="I233" s="763">
        <v>0</v>
      </c>
      <c r="J233" s="764">
        <v>0</v>
      </c>
      <c r="K233" s="765">
        <v>0</v>
      </c>
      <c r="L233" s="773">
        <v>0</v>
      </c>
      <c r="M233" s="767">
        <v>0</v>
      </c>
      <c r="N233" s="125"/>
      <c r="O233" s="113"/>
      <c r="P233" s="114"/>
      <c r="Q233" s="126"/>
      <c r="R233" s="509"/>
      <c r="S233" s="509"/>
      <c r="T233" s="509"/>
      <c r="U233" s="509"/>
      <c r="V233" s="509"/>
      <c r="W233" s="509"/>
      <c r="X233" s="505"/>
      <c r="Y233" s="505"/>
    </row>
    <row r="234" spans="1:25" ht="13.5" thickBot="1">
      <c r="A234" s="1382"/>
      <c r="B234" s="1385"/>
      <c r="C234" s="1342"/>
      <c r="D234" s="1388"/>
      <c r="E234" s="1392"/>
      <c r="F234" s="1392"/>
      <c r="G234" s="45" t="s">
        <v>12</v>
      </c>
      <c r="H234" s="756">
        <f>SUM(H231:H233)</f>
        <v>82.3</v>
      </c>
      <c r="I234" s="757">
        <f t="shared" ref="I234:M234" si="64">SUM(I231:I233)</f>
        <v>2.7</v>
      </c>
      <c r="J234" s="758">
        <f t="shared" si="64"/>
        <v>2.1</v>
      </c>
      <c r="K234" s="759">
        <f t="shared" si="64"/>
        <v>79.599999999999994</v>
      </c>
      <c r="L234" s="760">
        <f t="shared" si="64"/>
        <v>0</v>
      </c>
      <c r="M234" s="761">
        <f t="shared" si="64"/>
        <v>0</v>
      </c>
      <c r="N234" s="841"/>
      <c r="O234" s="74"/>
      <c r="P234" s="75"/>
      <c r="Q234" s="76"/>
      <c r="R234" s="509"/>
      <c r="S234" s="509"/>
      <c r="T234" s="509"/>
      <c r="U234" s="509"/>
      <c r="V234" s="509"/>
      <c r="W234" s="509"/>
      <c r="X234" s="505"/>
      <c r="Y234" s="505"/>
    </row>
    <row r="235" spans="1:25" ht="13.15" customHeight="1">
      <c r="A235" s="1380"/>
      <c r="B235" s="1383"/>
      <c r="C235" s="1340"/>
      <c r="D235" s="1386" t="s">
        <v>438</v>
      </c>
      <c r="E235" s="1389" t="s">
        <v>39</v>
      </c>
      <c r="F235" s="1393" t="s">
        <v>495</v>
      </c>
      <c r="G235" s="539" t="s">
        <v>76</v>
      </c>
      <c r="H235" s="774">
        <f>I235+K235</f>
        <v>0</v>
      </c>
      <c r="I235" s="768">
        <v>0</v>
      </c>
      <c r="J235" s="775"/>
      <c r="K235" s="770">
        <v>0</v>
      </c>
      <c r="L235" s="771">
        <v>19.399999999999999</v>
      </c>
      <c r="M235" s="772">
        <v>0</v>
      </c>
      <c r="N235" s="121" t="s">
        <v>87</v>
      </c>
      <c r="O235" s="105" t="s">
        <v>40</v>
      </c>
      <c r="P235" s="106"/>
      <c r="Q235" s="122"/>
      <c r="R235" s="509"/>
      <c r="S235" s="509"/>
      <c r="T235" s="509"/>
      <c r="U235" s="509"/>
      <c r="V235" s="509"/>
      <c r="W235" s="509"/>
      <c r="X235" s="505"/>
      <c r="Y235" s="505"/>
    </row>
    <row r="236" spans="1:25">
      <c r="A236" s="1381"/>
      <c r="B236" s="1384"/>
      <c r="C236" s="1341"/>
      <c r="D236" s="1387"/>
      <c r="E236" s="1390"/>
      <c r="F236" s="1394"/>
      <c r="G236" s="38" t="s">
        <v>64</v>
      </c>
      <c r="H236" s="762">
        <f>I236+K236</f>
        <v>230</v>
      </c>
      <c r="I236" s="763">
        <v>0</v>
      </c>
      <c r="J236" s="776"/>
      <c r="K236" s="765">
        <v>230</v>
      </c>
      <c r="L236" s="773">
        <v>110</v>
      </c>
      <c r="M236" s="767">
        <v>0</v>
      </c>
      <c r="N236" s="123" t="s">
        <v>79</v>
      </c>
      <c r="O236" s="109"/>
      <c r="P236" s="110" t="s">
        <v>40</v>
      </c>
      <c r="Q236" s="124"/>
      <c r="R236" s="509"/>
      <c r="S236" s="509"/>
      <c r="T236" s="509"/>
      <c r="U236" s="509"/>
      <c r="V236" s="509"/>
      <c r="W236" s="509"/>
      <c r="X236" s="505"/>
      <c r="Y236" s="505"/>
    </row>
    <row r="237" spans="1:25" ht="13.15" customHeight="1">
      <c r="A237" s="1381"/>
      <c r="B237" s="1384"/>
      <c r="C237" s="1341"/>
      <c r="D237" s="1387"/>
      <c r="E237" s="1391"/>
      <c r="F237" s="1395"/>
      <c r="G237" s="38" t="s">
        <v>35</v>
      </c>
      <c r="H237" s="762">
        <f>I237+K237</f>
        <v>0</v>
      </c>
      <c r="I237" s="763">
        <v>0</v>
      </c>
      <c r="J237" s="764">
        <v>0</v>
      </c>
      <c r="K237" s="765">
        <v>0</v>
      </c>
      <c r="L237" s="773">
        <v>0</v>
      </c>
      <c r="M237" s="767">
        <v>0</v>
      </c>
      <c r="N237" s="125"/>
      <c r="O237" s="113"/>
      <c r="P237" s="114"/>
      <c r="Q237" s="126"/>
      <c r="R237" s="509"/>
      <c r="S237" s="509"/>
      <c r="T237" s="509"/>
      <c r="U237" s="509"/>
      <c r="V237" s="509"/>
      <c r="W237" s="509"/>
      <c r="X237" s="505"/>
      <c r="Y237" s="505"/>
    </row>
    <row r="238" spans="1:25" ht="13.5" thickBot="1">
      <c r="A238" s="1382"/>
      <c r="B238" s="1385"/>
      <c r="C238" s="1342"/>
      <c r="D238" s="1388"/>
      <c r="E238" s="1392"/>
      <c r="F238" s="1392"/>
      <c r="G238" s="45" t="s">
        <v>12</v>
      </c>
      <c r="H238" s="756">
        <f>SUM(H235:H237)</f>
        <v>230</v>
      </c>
      <c r="I238" s="757">
        <f t="shared" ref="I238:M238" si="65">SUM(I235:I237)</f>
        <v>0</v>
      </c>
      <c r="J238" s="758">
        <f t="shared" si="65"/>
        <v>0</v>
      </c>
      <c r="K238" s="759">
        <f t="shared" si="65"/>
        <v>230</v>
      </c>
      <c r="L238" s="760">
        <f t="shared" si="65"/>
        <v>129.4</v>
      </c>
      <c r="M238" s="761">
        <f t="shared" si="65"/>
        <v>0</v>
      </c>
      <c r="N238" s="841"/>
      <c r="O238" s="74"/>
      <c r="P238" s="75"/>
      <c r="Q238" s="76"/>
      <c r="R238" s="509"/>
      <c r="S238" s="509"/>
      <c r="T238" s="509"/>
      <c r="U238" s="509"/>
      <c r="V238" s="509"/>
      <c r="W238" s="509"/>
      <c r="X238" s="505"/>
      <c r="Y238" s="505"/>
    </row>
    <row r="239" spans="1:25" ht="15" customHeight="1">
      <c r="A239" s="1380"/>
      <c r="B239" s="1383"/>
      <c r="C239" s="1340"/>
      <c r="D239" s="1386" t="s">
        <v>448</v>
      </c>
      <c r="E239" s="1389" t="s">
        <v>39</v>
      </c>
      <c r="F239" s="1393" t="s">
        <v>66</v>
      </c>
      <c r="G239" s="539" t="s">
        <v>76</v>
      </c>
      <c r="H239" s="774">
        <f>I239+K239</f>
        <v>0</v>
      </c>
      <c r="I239" s="768">
        <v>0</v>
      </c>
      <c r="J239" s="775"/>
      <c r="K239" s="770">
        <v>0</v>
      </c>
      <c r="L239" s="771">
        <v>25</v>
      </c>
      <c r="M239" s="772"/>
      <c r="N239" s="121" t="s">
        <v>78</v>
      </c>
      <c r="O239" s="105" t="s">
        <v>40</v>
      </c>
      <c r="P239" s="106"/>
      <c r="Q239" s="122"/>
      <c r="R239" s="509"/>
      <c r="S239" s="509"/>
      <c r="T239" s="509"/>
      <c r="U239" s="509"/>
      <c r="V239" s="509"/>
      <c r="W239" s="509"/>
      <c r="X239" s="505"/>
      <c r="Y239" s="505"/>
    </row>
    <row r="240" spans="1:25" s="505" customFormat="1" ht="13.15" customHeight="1">
      <c r="A240" s="1381"/>
      <c r="B240" s="1384"/>
      <c r="C240" s="1341"/>
      <c r="D240" s="1387"/>
      <c r="E240" s="1390"/>
      <c r="F240" s="1394"/>
      <c r="G240" s="38" t="s">
        <v>64</v>
      </c>
      <c r="H240" s="762">
        <f>I240+K240</f>
        <v>13</v>
      </c>
      <c r="I240" s="763">
        <v>0</v>
      </c>
      <c r="J240" s="776"/>
      <c r="K240" s="765">
        <v>13</v>
      </c>
      <c r="L240" s="773">
        <v>140</v>
      </c>
      <c r="M240" s="767"/>
      <c r="N240" s="123" t="s">
        <v>79</v>
      </c>
      <c r="O240" s="109"/>
      <c r="P240" s="110" t="s">
        <v>40</v>
      </c>
      <c r="Q240" s="124"/>
      <c r="R240" s="509"/>
      <c r="S240" s="509"/>
      <c r="T240" s="509"/>
      <c r="U240" s="509"/>
      <c r="V240" s="509"/>
      <c r="W240" s="509"/>
    </row>
    <row r="241" spans="1:25" s="505" customFormat="1" ht="13.15" customHeight="1">
      <c r="A241" s="1381"/>
      <c r="B241" s="1384"/>
      <c r="C241" s="1341"/>
      <c r="D241" s="1387"/>
      <c r="E241" s="1391"/>
      <c r="F241" s="1395"/>
      <c r="G241" s="38" t="s">
        <v>35</v>
      </c>
      <c r="H241" s="762">
        <f>I241+K241</f>
        <v>0</v>
      </c>
      <c r="I241" s="763">
        <v>0</v>
      </c>
      <c r="J241" s="764">
        <v>0</v>
      </c>
      <c r="K241" s="765">
        <v>0</v>
      </c>
      <c r="L241" s="773">
        <v>0</v>
      </c>
      <c r="M241" s="767">
        <v>0</v>
      </c>
      <c r="N241" s="125"/>
      <c r="O241" s="113"/>
      <c r="P241" s="114"/>
      <c r="Q241" s="126"/>
      <c r="R241" s="509"/>
      <c r="S241" s="509"/>
      <c r="T241" s="509"/>
      <c r="U241" s="509"/>
      <c r="V241" s="509"/>
      <c r="W241" s="509"/>
    </row>
    <row r="242" spans="1:25" ht="15" customHeight="1" thickBot="1">
      <c r="A242" s="1382"/>
      <c r="B242" s="1385"/>
      <c r="C242" s="1342"/>
      <c r="D242" s="1388"/>
      <c r="E242" s="1392"/>
      <c r="F242" s="1392"/>
      <c r="G242" s="45" t="s">
        <v>12</v>
      </c>
      <c r="H242" s="756">
        <f>SUM(H239:H241)</f>
        <v>13</v>
      </c>
      <c r="I242" s="757">
        <f t="shared" ref="I242:M242" si="66">SUM(I239:I241)</f>
        <v>0</v>
      </c>
      <c r="J242" s="758">
        <f t="shared" si="66"/>
        <v>0</v>
      </c>
      <c r="K242" s="759">
        <f t="shared" si="66"/>
        <v>13</v>
      </c>
      <c r="L242" s="760">
        <f t="shared" si="66"/>
        <v>165</v>
      </c>
      <c r="M242" s="761">
        <f t="shared" si="66"/>
        <v>0</v>
      </c>
      <c r="N242" s="841"/>
      <c r="O242" s="74"/>
      <c r="P242" s="75"/>
      <c r="Q242" s="76"/>
      <c r="R242" s="509"/>
      <c r="S242" s="509"/>
      <c r="T242" s="509"/>
      <c r="U242" s="509"/>
      <c r="V242" s="509"/>
      <c r="W242" s="509"/>
      <c r="X242" s="505"/>
      <c r="Y242" s="505"/>
    </row>
    <row r="243" spans="1:25" s="505" customFormat="1" ht="16.149999999999999" customHeight="1">
      <c r="A243" s="1380"/>
      <c r="B243" s="1383"/>
      <c r="C243" s="1340"/>
      <c r="D243" s="1386" t="s">
        <v>449</v>
      </c>
      <c r="E243" s="1389" t="s">
        <v>39</v>
      </c>
      <c r="F243" s="1393" t="s">
        <v>496</v>
      </c>
      <c r="G243" s="539" t="s">
        <v>76</v>
      </c>
      <c r="H243" s="774">
        <f>I243+K243</f>
        <v>0</v>
      </c>
      <c r="I243" s="768">
        <v>0</v>
      </c>
      <c r="J243" s="775"/>
      <c r="K243" s="770">
        <v>0</v>
      </c>
      <c r="L243" s="771">
        <v>0</v>
      </c>
      <c r="M243" s="772">
        <v>0</v>
      </c>
      <c r="N243" s="121" t="s">
        <v>79</v>
      </c>
      <c r="O243" s="105"/>
      <c r="P243" s="106"/>
      <c r="Q243" s="122" t="s">
        <v>40</v>
      </c>
      <c r="R243" s="509"/>
      <c r="S243" s="509"/>
      <c r="T243" s="509"/>
      <c r="U243" s="509"/>
      <c r="V243" s="509"/>
      <c r="W243" s="509"/>
    </row>
    <row r="244" spans="1:25" s="505" customFormat="1" ht="13.9" customHeight="1">
      <c r="A244" s="1381"/>
      <c r="B244" s="1384"/>
      <c r="C244" s="1341"/>
      <c r="D244" s="1387"/>
      <c r="E244" s="1390"/>
      <c r="F244" s="1394"/>
      <c r="G244" s="38" t="s">
        <v>64</v>
      </c>
      <c r="H244" s="762">
        <f>I244+K244</f>
        <v>0</v>
      </c>
      <c r="I244" s="763">
        <v>0</v>
      </c>
      <c r="J244" s="776"/>
      <c r="K244" s="765">
        <v>0</v>
      </c>
      <c r="L244" s="773">
        <v>0</v>
      </c>
      <c r="M244" s="767">
        <v>0</v>
      </c>
      <c r="N244" s="123"/>
      <c r="O244" s="109"/>
      <c r="P244" s="110"/>
      <c r="Q244" s="124"/>
      <c r="R244" s="509"/>
      <c r="S244" s="509"/>
      <c r="T244" s="509"/>
      <c r="U244" s="509"/>
      <c r="V244" s="509"/>
      <c r="W244" s="509"/>
    </row>
    <row r="245" spans="1:25" s="505" customFormat="1" ht="11.45" customHeight="1">
      <c r="A245" s="1381"/>
      <c r="B245" s="1384"/>
      <c r="C245" s="1341"/>
      <c r="D245" s="1387"/>
      <c r="E245" s="1391"/>
      <c r="F245" s="1395"/>
      <c r="G245" s="38" t="s">
        <v>35</v>
      </c>
      <c r="H245" s="762">
        <f>I245+K245</f>
        <v>0</v>
      </c>
      <c r="I245" s="763">
        <v>0</v>
      </c>
      <c r="J245" s="764">
        <v>0</v>
      </c>
      <c r="K245" s="765">
        <v>0</v>
      </c>
      <c r="L245" s="773">
        <v>0</v>
      </c>
      <c r="M245" s="767">
        <v>0</v>
      </c>
      <c r="N245" s="125"/>
      <c r="O245" s="113"/>
      <c r="P245" s="114"/>
      <c r="Q245" s="126"/>
      <c r="R245" s="509"/>
      <c r="S245" s="509"/>
      <c r="T245" s="509"/>
      <c r="U245" s="509"/>
      <c r="V245" s="509"/>
      <c r="W245" s="509"/>
    </row>
    <row r="246" spans="1:25" s="505" customFormat="1" ht="18.600000000000001" customHeight="1" thickBot="1">
      <c r="A246" s="1382"/>
      <c r="B246" s="1385"/>
      <c r="C246" s="1342"/>
      <c r="D246" s="1388"/>
      <c r="E246" s="1392"/>
      <c r="F246" s="1392"/>
      <c r="G246" s="45" t="s">
        <v>12</v>
      </c>
      <c r="H246" s="756">
        <f>SUM(H243:H245)</f>
        <v>0</v>
      </c>
      <c r="I246" s="757">
        <f t="shared" ref="I246:M246" si="67">SUM(I243:I245)</f>
        <v>0</v>
      </c>
      <c r="J246" s="758">
        <f t="shared" si="67"/>
        <v>0</v>
      </c>
      <c r="K246" s="759">
        <f t="shared" si="67"/>
        <v>0</v>
      </c>
      <c r="L246" s="760">
        <f t="shared" si="67"/>
        <v>0</v>
      </c>
      <c r="M246" s="761">
        <f t="shared" si="67"/>
        <v>0</v>
      </c>
      <c r="N246" s="841"/>
      <c r="O246" s="74"/>
      <c r="P246" s="75"/>
      <c r="Q246" s="76"/>
      <c r="R246" s="509"/>
      <c r="S246" s="509"/>
      <c r="T246" s="509"/>
      <c r="U246" s="509"/>
      <c r="V246" s="509"/>
      <c r="W246" s="509"/>
    </row>
    <row r="247" spans="1:25" ht="13.15" customHeight="1">
      <c r="A247" s="1380" t="s">
        <v>13</v>
      </c>
      <c r="B247" s="1383" t="s">
        <v>11</v>
      </c>
      <c r="C247" s="1340" t="s">
        <v>13</v>
      </c>
      <c r="D247" s="1455" t="s">
        <v>127</v>
      </c>
      <c r="E247" s="1389" t="s">
        <v>39</v>
      </c>
      <c r="F247" s="1393" t="s">
        <v>128</v>
      </c>
      <c r="G247" s="716" t="s">
        <v>35</v>
      </c>
      <c r="H247" s="829">
        <f>I247+K247</f>
        <v>738</v>
      </c>
      <c r="I247" s="892">
        <v>0</v>
      </c>
      <c r="J247" s="775"/>
      <c r="K247" s="981">
        <v>738</v>
      </c>
      <c r="L247" s="771">
        <v>0</v>
      </c>
      <c r="M247" s="794">
        <v>0</v>
      </c>
      <c r="N247" s="1492"/>
      <c r="O247" s="128"/>
      <c r="P247" s="129"/>
      <c r="Q247" s="130"/>
      <c r="R247" s="509"/>
      <c r="S247" s="509"/>
      <c r="T247" s="50"/>
      <c r="U247" s="509"/>
      <c r="V247" s="509"/>
      <c r="W247" s="509"/>
      <c r="X247" s="505"/>
      <c r="Y247" s="505"/>
    </row>
    <row r="248" spans="1:25" ht="13.15" customHeight="1">
      <c r="A248" s="1381"/>
      <c r="B248" s="1384"/>
      <c r="C248" s="1341"/>
      <c r="D248" s="1456"/>
      <c r="E248" s="1390"/>
      <c r="F248" s="1394"/>
      <c r="G248" s="1282" t="s">
        <v>517</v>
      </c>
      <c r="H248" s="1283">
        <f>I248+K248</f>
        <v>4754</v>
      </c>
      <c r="I248" s="1284">
        <v>0</v>
      </c>
      <c r="J248" s="1285"/>
      <c r="K248" s="1286">
        <v>4754</v>
      </c>
      <c r="L248" s="773">
        <v>0</v>
      </c>
      <c r="M248" s="795">
        <v>0</v>
      </c>
      <c r="N248" s="1493"/>
      <c r="O248" s="131"/>
      <c r="P248" s="132"/>
      <c r="Q248" s="133"/>
      <c r="R248" s="509"/>
      <c r="S248" s="509"/>
      <c r="T248" s="50"/>
      <c r="U248" s="509"/>
      <c r="V248" s="509"/>
      <c r="W248" s="509"/>
      <c r="X248" s="505"/>
      <c r="Y248" s="505"/>
    </row>
    <row r="249" spans="1:25" ht="38.25">
      <c r="A249" s="1381"/>
      <c r="B249" s="1384"/>
      <c r="C249" s="1341"/>
      <c r="D249" s="1456"/>
      <c r="E249" s="1390"/>
      <c r="F249" s="1394"/>
      <c r="G249" s="15"/>
      <c r="H249" s="779"/>
      <c r="I249" s="807"/>
      <c r="J249" s="781"/>
      <c r="K249" s="808"/>
      <c r="L249" s="826"/>
      <c r="M249" s="796"/>
      <c r="N249" s="921" t="s">
        <v>500</v>
      </c>
      <c r="O249" s="131" t="s">
        <v>40</v>
      </c>
      <c r="P249" s="132" t="s">
        <v>40</v>
      </c>
      <c r="Q249" s="133"/>
      <c r="R249" s="509"/>
      <c r="S249" s="509"/>
      <c r="T249" s="50"/>
      <c r="U249" s="509"/>
      <c r="V249" s="509"/>
      <c r="W249" s="509"/>
      <c r="X249" s="505"/>
      <c r="Y249" s="505"/>
    </row>
    <row r="250" spans="1:25" ht="54.6" customHeight="1">
      <c r="A250" s="1381"/>
      <c r="B250" s="1384"/>
      <c r="C250" s="1341"/>
      <c r="D250" s="1456"/>
      <c r="E250" s="1391"/>
      <c r="F250" s="1391"/>
      <c r="G250" s="15"/>
      <c r="H250" s="779"/>
      <c r="I250" s="780"/>
      <c r="J250" s="781"/>
      <c r="K250" s="782"/>
      <c r="L250" s="827"/>
      <c r="M250" s="796"/>
      <c r="N250" s="137" t="s">
        <v>501</v>
      </c>
      <c r="O250" s="134" t="s">
        <v>40</v>
      </c>
      <c r="P250" s="135" t="s">
        <v>40</v>
      </c>
      <c r="Q250" s="136" t="s">
        <v>40</v>
      </c>
      <c r="R250" s="509"/>
      <c r="S250" s="509"/>
      <c r="T250" s="50"/>
      <c r="U250" s="509"/>
      <c r="V250" s="509"/>
      <c r="W250" s="509"/>
      <c r="X250" s="505"/>
      <c r="Y250" s="505"/>
    </row>
    <row r="251" spans="1:25" ht="16.149999999999999" customHeight="1">
      <c r="A251" s="1381"/>
      <c r="B251" s="1384"/>
      <c r="C251" s="1341"/>
      <c r="D251" s="1456"/>
      <c r="E251" s="1391"/>
      <c r="F251" s="1391"/>
      <c r="G251" s="15"/>
      <c r="H251" s="779"/>
      <c r="I251" s="780"/>
      <c r="J251" s="781"/>
      <c r="K251" s="782"/>
      <c r="L251" s="827"/>
      <c r="M251" s="796"/>
      <c r="N251" s="137" t="s">
        <v>421</v>
      </c>
      <c r="O251" s="134" t="s">
        <v>40</v>
      </c>
      <c r="P251" s="135"/>
      <c r="Q251" s="136"/>
      <c r="R251" s="509"/>
      <c r="S251" s="509"/>
      <c r="T251" s="50"/>
      <c r="U251" s="509"/>
      <c r="V251" s="509"/>
      <c r="W251" s="509"/>
      <c r="X251" s="505"/>
      <c r="Y251" s="505"/>
    </row>
    <row r="252" spans="1:25" ht="16.899999999999999" customHeight="1">
      <c r="A252" s="1381"/>
      <c r="B252" s="1384"/>
      <c r="C252" s="1341"/>
      <c r="D252" s="1456"/>
      <c r="E252" s="1391"/>
      <c r="F252" s="1391"/>
      <c r="G252" s="15"/>
      <c r="H252" s="779"/>
      <c r="I252" s="780"/>
      <c r="J252" s="781"/>
      <c r="K252" s="782"/>
      <c r="L252" s="827"/>
      <c r="M252" s="796"/>
      <c r="N252" s="137" t="s">
        <v>422</v>
      </c>
      <c r="O252" s="134" t="s">
        <v>40</v>
      </c>
      <c r="P252" s="135"/>
      <c r="Q252" s="136"/>
      <c r="R252" s="509"/>
      <c r="S252" s="509"/>
      <c r="T252" s="50"/>
      <c r="U252" s="509"/>
      <c r="V252" s="509"/>
      <c r="W252" s="509"/>
      <c r="X252" s="505"/>
      <c r="Y252" s="505"/>
    </row>
    <row r="253" spans="1:25" ht="27.6" customHeight="1">
      <c r="A253" s="1381"/>
      <c r="B253" s="1384"/>
      <c r="C253" s="1341"/>
      <c r="D253" s="1456"/>
      <c r="E253" s="1391"/>
      <c r="F253" s="1391"/>
      <c r="G253" s="15"/>
      <c r="H253" s="779"/>
      <c r="I253" s="780"/>
      <c r="J253" s="781"/>
      <c r="K253" s="782"/>
      <c r="L253" s="827"/>
      <c r="M253" s="796"/>
      <c r="N253" s="137" t="s">
        <v>130</v>
      </c>
      <c r="O253" s="134" t="s">
        <v>40</v>
      </c>
      <c r="P253" s="135" t="s">
        <v>40</v>
      </c>
      <c r="Q253" s="136"/>
      <c r="R253" s="509"/>
      <c r="S253" s="509"/>
      <c r="T253" s="50"/>
      <c r="U253" s="509"/>
      <c r="V253" s="509"/>
      <c r="W253" s="509"/>
      <c r="X253" s="505"/>
      <c r="Y253" s="505"/>
    </row>
    <row r="254" spans="1:25" ht="16.899999999999999" customHeight="1">
      <c r="A254" s="1381"/>
      <c r="B254" s="1384"/>
      <c r="C254" s="1341"/>
      <c r="D254" s="1456"/>
      <c r="E254" s="1391"/>
      <c r="F254" s="1391"/>
      <c r="G254" s="15"/>
      <c r="H254" s="779"/>
      <c r="I254" s="780"/>
      <c r="J254" s="781"/>
      <c r="K254" s="782"/>
      <c r="L254" s="827"/>
      <c r="M254" s="796"/>
      <c r="N254" s="137" t="s">
        <v>503</v>
      </c>
      <c r="O254" s="134" t="s">
        <v>40</v>
      </c>
      <c r="P254" s="135" t="s">
        <v>40</v>
      </c>
      <c r="Q254" s="136"/>
      <c r="R254" s="509"/>
      <c r="S254" s="509"/>
      <c r="T254" s="50"/>
      <c r="U254" s="509"/>
      <c r="V254" s="509"/>
      <c r="W254" s="509"/>
      <c r="X254" s="505"/>
      <c r="Y254" s="505"/>
    </row>
    <row r="255" spans="1:25" ht="28.9" customHeight="1">
      <c r="A255" s="1381"/>
      <c r="B255" s="1384"/>
      <c r="C255" s="1341"/>
      <c r="D255" s="1456"/>
      <c r="E255" s="1391"/>
      <c r="F255" s="1391"/>
      <c r="G255" s="15"/>
      <c r="H255" s="779"/>
      <c r="I255" s="780"/>
      <c r="J255" s="781"/>
      <c r="K255" s="782"/>
      <c r="L255" s="827"/>
      <c r="M255" s="796"/>
      <c r="N255" s="137" t="s">
        <v>504</v>
      </c>
      <c r="O255" s="134" t="s">
        <v>40</v>
      </c>
      <c r="P255" s="135" t="s">
        <v>40</v>
      </c>
      <c r="Q255" s="136"/>
      <c r="R255" s="509"/>
      <c r="S255" s="509"/>
      <c r="T255" s="50"/>
      <c r="U255" s="509"/>
      <c r="V255" s="509"/>
      <c r="W255" s="509"/>
      <c r="X255" s="505"/>
      <c r="Y255" s="505"/>
    </row>
    <row r="256" spans="1:25" ht="26.45" customHeight="1">
      <c r="A256" s="1381"/>
      <c r="B256" s="1384"/>
      <c r="C256" s="1341"/>
      <c r="D256" s="1456"/>
      <c r="E256" s="1391"/>
      <c r="F256" s="1391"/>
      <c r="G256" s="15"/>
      <c r="H256" s="779"/>
      <c r="I256" s="780"/>
      <c r="J256" s="781"/>
      <c r="K256" s="782"/>
      <c r="L256" s="827"/>
      <c r="M256" s="796"/>
      <c r="N256" s="137" t="s">
        <v>505</v>
      </c>
      <c r="O256" s="134" t="s">
        <v>40</v>
      </c>
      <c r="P256" s="135" t="s">
        <v>40</v>
      </c>
      <c r="Q256" s="136"/>
      <c r="R256" s="509"/>
      <c r="S256" s="509"/>
      <c r="T256" s="50"/>
      <c r="U256" s="509"/>
      <c r="V256" s="509"/>
      <c r="W256" s="509"/>
      <c r="X256" s="505"/>
      <c r="Y256" s="505"/>
    </row>
    <row r="257" spans="1:25" ht="67.150000000000006" customHeight="1">
      <c r="A257" s="1381"/>
      <c r="B257" s="1384"/>
      <c r="C257" s="1341"/>
      <c r="D257" s="1456"/>
      <c r="E257" s="1391"/>
      <c r="F257" s="1391"/>
      <c r="G257" s="15"/>
      <c r="H257" s="779"/>
      <c r="I257" s="780"/>
      <c r="J257" s="781"/>
      <c r="K257" s="782"/>
      <c r="L257" s="827"/>
      <c r="M257" s="796"/>
      <c r="N257" s="137" t="s">
        <v>337</v>
      </c>
      <c r="O257" s="134" t="s">
        <v>40</v>
      </c>
      <c r="P257" s="135" t="s">
        <v>40</v>
      </c>
      <c r="Q257" s="136"/>
      <c r="R257" s="509"/>
      <c r="S257" s="509"/>
      <c r="T257" s="50"/>
      <c r="U257" s="509"/>
      <c r="V257" s="509"/>
      <c r="W257" s="509"/>
      <c r="X257" s="505"/>
      <c r="Y257" s="505"/>
    </row>
    <row r="258" spans="1:25" ht="27" customHeight="1">
      <c r="A258" s="1381"/>
      <c r="B258" s="1384"/>
      <c r="C258" s="1341"/>
      <c r="D258" s="1456"/>
      <c r="E258" s="1391"/>
      <c r="F258" s="1391"/>
      <c r="G258" s="15"/>
      <c r="H258" s="779"/>
      <c r="I258" s="780"/>
      <c r="J258" s="781"/>
      <c r="K258" s="782"/>
      <c r="L258" s="827"/>
      <c r="M258" s="796"/>
      <c r="N258" s="138" t="s">
        <v>506</v>
      </c>
      <c r="O258" s="704" t="s">
        <v>40</v>
      </c>
      <c r="P258" s="705" t="s">
        <v>40</v>
      </c>
      <c r="Q258" s="706"/>
      <c r="R258" s="509"/>
      <c r="S258" s="509"/>
      <c r="T258" s="50"/>
      <c r="U258" s="509"/>
      <c r="V258" s="509"/>
      <c r="W258" s="509"/>
      <c r="X258" s="505"/>
      <c r="Y258" s="505"/>
    </row>
    <row r="259" spans="1:25" s="505" customFormat="1" ht="26.45" customHeight="1">
      <c r="A259" s="1381"/>
      <c r="B259" s="1384"/>
      <c r="C259" s="1341"/>
      <c r="D259" s="1456"/>
      <c r="E259" s="1391"/>
      <c r="F259" s="1391"/>
      <c r="G259" s="15"/>
      <c r="H259" s="779"/>
      <c r="I259" s="780"/>
      <c r="J259" s="781"/>
      <c r="K259" s="782"/>
      <c r="L259" s="827"/>
      <c r="M259" s="796"/>
      <c r="N259" s="139" t="s">
        <v>511</v>
      </c>
      <c r="O259" s="704" t="s">
        <v>40</v>
      </c>
      <c r="P259" s="705" t="s">
        <v>40</v>
      </c>
      <c r="Q259" s="706"/>
      <c r="R259" s="509"/>
      <c r="S259" s="509"/>
      <c r="T259" s="50"/>
      <c r="U259" s="509"/>
      <c r="V259" s="509"/>
      <c r="W259" s="509"/>
    </row>
    <row r="260" spans="1:25" s="505" customFormat="1" ht="28.9" customHeight="1">
      <c r="A260" s="1381"/>
      <c r="B260" s="1384"/>
      <c r="C260" s="1341"/>
      <c r="D260" s="1456"/>
      <c r="E260" s="1391"/>
      <c r="F260" s="1391"/>
      <c r="G260" s="15"/>
      <c r="H260" s="779"/>
      <c r="I260" s="780"/>
      <c r="J260" s="781"/>
      <c r="K260" s="782"/>
      <c r="L260" s="827"/>
      <c r="M260" s="796"/>
      <c r="N260" s="139" t="s">
        <v>507</v>
      </c>
      <c r="O260" s="704"/>
      <c r="P260" s="705" t="s">
        <v>40</v>
      </c>
      <c r="Q260" s="706" t="s">
        <v>40</v>
      </c>
      <c r="R260" s="509"/>
      <c r="S260" s="509"/>
      <c r="T260" s="50"/>
      <c r="U260" s="509"/>
      <c r="V260" s="509"/>
      <c r="W260" s="509"/>
    </row>
    <row r="261" spans="1:25" s="505" customFormat="1" ht="26.45" customHeight="1">
      <c r="A261" s="1381"/>
      <c r="B261" s="1384"/>
      <c r="C261" s="1341"/>
      <c r="D261" s="1456"/>
      <c r="E261" s="1391"/>
      <c r="F261" s="1391"/>
      <c r="G261" s="15"/>
      <c r="H261" s="779"/>
      <c r="I261" s="780"/>
      <c r="J261" s="781"/>
      <c r="K261" s="782"/>
      <c r="L261" s="827"/>
      <c r="M261" s="796"/>
      <c r="N261" s="139" t="s">
        <v>508</v>
      </c>
      <c r="O261" s="704" t="s">
        <v>40</v>
      </c>
      <c r="P261" s="705" t="s">
        <v>40</v>
      </c>
      <c r="Q261" s="706"/>
      <c r="R261" s="509"/>
      <c r="S261" s="509"/>
      <c r="T261" s="50"/>
      <c r="U261" s="509"/>
      <c r="V261" s="509"/>
      <c r="W261" s="509"/>
    </row>
    <row r="262" spans="1:25" s="505" customFormat="1" ht="26.45" customHeight="1">
      <c r="A262" s="1381"/>
      <c r="B262" s="1384"/>
      <c r="C262" s="1341"/>
      <c r="D262" s="1456"/>
      <c r="E262" s="1391"/>
      <c r="F262" s="1391"/>
      <c r="G262" s="15"/>
      <c r="H262" s="779"/>
      <c r="I262" s="780"/>
      <c r="J262" s="781"/>
      <c r="K262" s="782"/>
      <c r="L262" s="827"/>
      <c r="M262" s="796"/>
      <c r="N262" s="139" t="s">
        <v>509</v>
      </c>
      <c r="O262" s="704"/>
      <c r="P262" s="705" t="s">
        <v>40</v>
      </c>
      <c r="Q262" s="706" t="s">
        <v>40</v>
      </c>
      <c r="R262" s="509"/>
      <c r="S262" s="509"/>
      <c r="T262" s="50"/>
      <c r="U262" s="509"/>
      <c r="V262" s="509"/>
      <c r="W262" s="509"/>
    </row>
    <row r="263" spans="1:25" s="505" customFormat="1" ht="24.6" customHeight="1">
      <c r="A263" s="1381"/>
      <c r="B263" s="1384"/>
      <c r="C263" s="1341"/>
      <c r="D263" s="1456"/>
      <c r="E263" s="1391"/>
      <c r="F263" s="1391"/>
      <c r="G263" s="15"/>
      <c r="H263" s="779"/>
      <c r="I263" s="780"/>
      <c r="J263" s="781"/>
      <c r="K263" s="782"/>
      <c r="L263" s="827"/>
      <c r="M263" s="796"/>
      <c r="N263" s="139" t="s">
        <v>512</v>
      </c>
      <c r="O263" s="704" t="s">
        <v>40</v>
      </c>
      <c r="P263" s="705" t="s">
        <v>40</v>
      </c>
      <c r="Q263" s="706"/>
      <c r="R263" s="509"/>
      <c r="S263" s="509"/>
      <c r="T263" s="50"/>
      <c r="U263" s="509"/>
      <c r="V263" s="509"/>
      <c r="W263" s="509"/>
    </row>
    <row r="264" spans="1:25" ht="26.45" customHeight="1">
      <c r="A264" s="1381"/>
      <c r="B264" s="1384"/>
      <c r="C264" s="1341"/>
      <c r="D264" s="1456"/>
      <c r="E264" s="1391"/>
      <c r="F264" s="1391"/>
      <c r="G264" s="15"/>
      <c r="H264" s="779"/>
      <c r="I264" s="780"/>
      <c r="J264" s="781"/>
      <c r="K264" s="782"/>
      <c r="L264" s="827"/>
      <c r="M264" s="796"/>
      <c r="N264" s="139" t="s">
        <v>510</v>
      </c>
      <c r="O264" s="704" t="s">
        <v>40</v>
      </c>
      <c r="P264" s="705" t="s">
        <v>40</v>
      </c>
      <c r="Q264" s="706"/>
      <c r="R264" s="509"/>
      <c r="S264" s="509"/>
      <c r="T264" s="50"/>
      <c r="U264" s="509"/>
      <c r="V264" s="509"/>
      <c r="W264" s="509"/>
      <c r="X264" s="505"/>
      <c r="Y264" s="505"/>
    </row>
    <row r="265" spans="1:25" s="505" customFormat="1" ht="51" customHeight="1">
      <c r="A265" s="1381"/>
      <c r="B265" s="1384"/>
      <c r="C265" s="1341"/>
      <c r="D265" s="1456"/>
      <c r="E265" s="1391"/>
      <c r="F265" s="1391"/>
      <c r="G265" s="15"/>
      <c r="H265" s="779"/>
      <c r="I265" s="780"/>
      <c r="J265" s="781"/>
      <c r="K265" s="782"/>
      <c r="L265" s="827"/>
      <c r="M265" s="796"/>
      <c r="N265" s="347" t="s">
        <v>338</v>
      </c>
      <c r="O265" s="134" t="s">
        <v>40</v>
      </c>
      <c r="P265" s="135" t="s">
        <v>40</v>
      </c>
      <c r="Q265" s="136"/>
      <c r="R265" s="509"/>
      <c r="S265" s="509"/>
      <c r="T265" s="50"/>
      <c r="U265" s="509"/>
      <c r="V265" s="509"/>
      <c r="W265" s="509"/>
    </row>
    <row r="266" spans="1:25" s="505" customFormat="1" ht="42.6" customHeight="1">
      <c r="A266" s="1381"/>
      <c r="B266" s="1384"/>
      <c r="C266" s="1341"/>
      <c r="D266" s="1456"/>
      <c r="E266" s="1391"/>
      <c r="F266" s="1391"/>
      <c r="G266" s="15"/>
      <c r="H266" s="779"/>
      <c r="I266" s="780"/>
      <c r="J266" s="781"/>
      <c r="K266" s="782"/>
      <c r="L266" s="827"/>
      <c r="M266" s="796"/>
      <c r="N266" s="503" t="s">
        <v>502</v>
      </c>
      <c r="O266" s="140" t="s">
        <v>40</v>
      </c>
      <c r="P266" s="141" t="s">
        <v>40</v>
      </c>
      <c r="Q266" s="142"/>
      <c r="R266" s="509"/>
      <c r="S266" s="509"/>
      <c r="T266" s="50"/>
      <c r="U266" s="509"/>
      <c r="V266" s="509"/>
      <c r="W266" s="509"/>
    </row>
    <row r="267" spans="1:25" ht="39.6" customHeight="1">
      <c r="A267" s="1381"/>
      <c r="B267" s="1384"/>
      <c r="C267" s="1341"/>
      <c r="D267" s="1456"/>
      <c r="E267" s="1391"/>
      <c r="F267" s="1391"/>
      <c r="G267" s="15"/>
      <c r="H267" s="779"/>
      <c r="I267" s="780"/>
      <c r="J267" s="781"/>
      <c r="K267" s="782"/>
      <c r="L267" s="827"/>
      <c r="M267" s="796"/>
      <c r="N267" s="139" t="s">
        <v>339</v>
      </c>
      <c r="O267" s="140"/>
      <c r="P267" s="141" t="s">
        <v>40</v>
      </c>
      <c r="Q267" s="142" t="s">
        <v>40</v>
      </c>
      <c r="R267" s="509"/>
      <c r="S267" s="509"/>
      <c r="T267" s="50"/>
      <c r="U267" s="509"/>
      <c r="V267" s="509"/>
      <c r="W267" s="509"/>
      <c r="X267" s="505"/>
      <c r="Y267" s="505"/>
    </row>
    <row r="268" spans="1:25" ht="38.25">
      <c r="A268" s="1381"/>
      <c r="B268" s="1384"/>
      <c r="C268" s="1341"/>
      <c r="D268" s="1456"/>
      <c r="E268" s="1391"/>
      <c r="F268" s="1391"/>
      <c r="G268" s="15"/>
      <c r="H268" s="779"/>
      <c r="I268" s="780"/>
      <c r="J268" s="781"/>
      <c r="K268" s="782"/>
      <c r="L268" s="827"/>
      <c r="M268" s="796"/>
      <c r="N268" s="143" t="s">
        <v>340</v>
      </c>
      <c r="O268" s="144" t="s">
        <v>40</v>
      </c>
      <c r="P268" s="145" t="s">
        <v>40</v>
      </c>
      <c r="Q268" s="146" t="s">
        <v>40</v>
      </c>
      <c r="R268" s="509"/>
      <c r="S268" s="509"/>
      <c r="T268" s="50"/>
      <c r="U268" s="509"/>
      <c r="V268" s="509"/>
      <c r="W268" s="509"/>
      <c r="X268" s="505"/>
      <c r="Y268" s="505"/>
    </row>
    <row r="269" spans="1:25" ht="79.900000000000006" customHeight="1">
      <c r="A269" s="1381"/>
      <c r="B269" s="1384"/>
      <c r="C269" s="1341"/>
      <c r="D269" s="1456"/>
      <c r="E269" s="1391"/>
      <c r="F269" s="1391"/>
      <c r="G269" s="15"/>
      <c r="H269" s="779"/>
      <c r="I269" s="780"/>
      <c r="J269" s="781"/>
      <c r="K269" s="782"/>
      <c r="L269" s="827"/>
      <c r="M269" s="796"/>
      <c r="N269" s="125" t="s">
        <v>131</v>
      </c>
      <c r="O269" s="147"/>
      <c r="P269" s="148" t="s">
        <v>40</v>
      </c>
      <c r="Q269" s="149" t="s">
        <v>40</v>
      </c>
      <c r="R269" s="509"/>
      <c r="S269" s="509"/>
      <c r="T269" s="50"/>
      <c r="U269" s="509"/>
      <c r="V269" s="509"/>
      <c r="W269" s="509"/>
      <c r="X269" s="505"/>
      <c r="Y269" s="505"/>
    </row>
    <row r="270" spans="1:25" s="505" customFormat="1" ht="72" customHeight="1">
      <c r="A270" s="1381"/>
      <c r="B270" s="1384"/>
      <c r="C270" s="1341"/>
      <c r="D270" s="1456"/>
      <c r="E270" s="1391"/>
      <c r="F270" s="1391"/>
      <c r="G270" s="15"/>
      <c r="H270" s="779"/>
      <c r="I270" s="780"/>
      <c r="J270" s="781"/>
      <c r="K270" s="1127"/>
      <c r="L270" s="827"/>
      <c r="M270" s="796"/>
      <c r="N270" s="125" t="s">
        <v>583</v>
      </c>
      <c r="O270" s="147" t="s">
        <v>40</v>
      </c>
      <c r="P270" s="148" t="s">
        <v>40</v>
      </c>
      <c r="Q270" s="149"/>
      <c r="R270" s="509"/>
      <c r="S270" s="509"/>
      <c r="T270" s="50"/>
      <c r="U270" s="509"/>
      <c r="V270" s="509"/>
      <c r="W270" s="509"/>
    </row>
    <row r="271" spans="1:25" s="505" customFormat="1" ht="25.9" customHeight="1">
      <c r="A271" s="1381"/>
      <c r="B271" s="1384"/>
      <c r="C271" s="1341"/>
      <c r="D271" s="1456"/>
      <c r="E271" s="1391"/>
      <c r="F271" s="1391"/>
      <c r="G271" s="15"/>
      <c r="H271" s="779"/>
      <c r="I271" s="780"/>
      <c r="J271" s="781"/>
      <c r="K271" s="1127"/>
      <c r="L271" s="827"/>
      <c r="M271" s="796"/>
      <c r="N271" s="1297" t="s">
        <v>639</v>
      </c>
      <c r="O271" s="1287" t="s">
        <v>40</v>
      </c>
      <c r="P271" s="1288"/>
      <c r="Q271" s="1289"/>
      <c r="R271" s="509"/>
      <c r="S271" s="509"/>
      <c r="T271" s="50"/>
      <c r="U271" s="509"/>
      <c r="V271" s="509"/>
      <c r="W271" s="509"/>
    </row>
    <row r="272" spans="1:25" s="505" customFormat="1" ht="38.450000000000003" customHeight="1" thickBot="1">
      <c r="A272" s="1381"/>
      <c r="B272" s="1384"/>
      <c r="C272" s="1341"/>
      <c r="D272" s="1456"/>
      <c r="E272" s="1391"/>
      <c r="F272" s="1391"/>
      <c r="G272" s="15"/>
      <c r="H272" s="779"/>
      <c r="I272" s="780"/>
      <c r="J272" s="781"/>
      <c r="K272" s="1127"/>
      <c r="L272" s="827"/>
      <c r="M272" s="796"/>
      <c r="N272" s="1297" t="s">
        <v>640</v>
      </c>
      <c r="O272" s="1287" t="s">
        <v>40</v>
      </c>
      <c r="P272" s="1288"/>
      <c r="Q272" s="1289"/>
      <c r="R272" s="509"/>
      <c r="S272" s="509"/>
      <c r="T272" s="50"/>
      <c r="U272" s="509"/>
      <c r="V272" s="509"/>
      <c r="W272" s="509"/>
    </row>
    <row r="273" spans="1:25" ht="19.899999999999999" customHeight="1" thickBot="1">
      <c r="A273" s="1382"/>
      <c r="B273" s="1385"/>
      <c r="C273" s="1342"/>
      <c r="D273" s="1457"/>
      <c r="E273" s="1392"/>
      <c r="F273" s="1392"/>
      <c r="G273" s="45" t="s">
        <v>12</v>
      </c>
      <c r="H273" s="756">
        <f t="shared" ref="H273:M273" si="68">SUM(H247:H249)</f>
        <v>5492</v>
      </c>
      <c r="I273" s="757">
        <f t="shared" si="68"/>
        <v>0</v>
      </c>
      <c r="J273" s="758">
        <f t="shared" si="68"/>
        <v>0</v>
      </c>
      <c r="K273" s="828">
        <f t="shared" si="68"/>
        <v>5492</v>
      </c>
      <c r="L273" s="798">
        <f t="shared" si="68"/>
        <v>0</v>
      </c>
      <c r="M273" s="802">
        <f t="shared" si="68"/>
        <v>0</v>
      </c>
      <c r="N273" s="150"/>
      <c r="O273" s="74"/>
      <c r="P273" s="75"/>
      <c r="Q273" s="49"/>
      <c r="R273" s="509"/>
      <c r="S273" s="509"/>
      <c r="T273" s="50"/>
      <c r="U273" s="509"/>
      <c r="V273" s="509"/>
      <c r="W273" s="509"/>
      <c r="X273" s="505"/>
      <c r="Y273" s="505"/>
    </row>
    <row r="274" spans="1:25" ht="14.45" customHeight="1" thickBot="1">
      <c r="A274" s="32" t="s">
        <v>13</v>
      </c>
      <c r="B274" s="86" t="s">
        <v>11</v>
      </c>
      <c r="C274" s="1397" t="s">
        <v>14</v>
      </c>
      <c r="D274" s="1398"/>
      <c r="E274" s="1398"/>
      <c r="F274" s="1398"/>
      <c r="G274" s="1399"/>
      <c r="H274" s="791">
        <f t="shared" ref="H274:M274" si="69">H180+H184+H188+H193+H197+H205+H209+H213+H218+H222+H226+H273+H201+H230+H242+H234+H238</f>
        <v>10671.8</v>
      </c>
      <c r="I274" s="791">
        <f t="shared" si="69"/>
        <v>1598.5</v>
      </c>
      <c r="J274" s="791">
        <f t="shared" si="69"/>
        <v>13.2</v>
      </c>
      <c r="K274" s="791">
        <f t="shared" si="69"/>
        <v>9073.3000000000011</v>
      </c>
      <c r="L274" s="791">
        <f t="shared" si="69"/>
        <v>2395.4</v>
      </c>
      <c r="M274" s="791">
        <f t="shared" si="69"/>
        <v>549.6</v>
      </c>
      <c r="N274" s="87"/>
      <c r="O274" s="151"/>
      <c r="P274" s="151"/>
      <c r="Q274" s="152"/>
      <c r="R274" s="509"/>
      <c r="S274" s="509"/>
      <c r="T274" s="50"/>
      <c r="U274" s="509"/>
      <c r="V274" s="509"/>
      <c r="W274" s="509"/>
      <c r="X274" s="505"/>
      <c r="Y274" s="505"/>
    </row>
    <row r="275" spans="1:25" ht="13.9" customHeight="1" thickBot="1">
      <c r="A275" s="32" t="s">
        <v>13</v>
      </c>
      <c r="B275" s="33" t="s">
        <v>13</v>
      </c>
      <c r="C275" s="1420" t="s">
        <v>132</v>
      </c>
      <c r="D275" s="1421"/>
      <c r="E275" s="1421"/>
      <c r="F275" s="1421"/>
      <c r="G275" s="1421"/>
      <c r="H275" s="1421"/>
      <c r="I275" s="1421"/>
      <c r="J275" s="1421"/>
      <c r="K275" s="1421"/>
      <c r="L275" s="1421"/>
      <c r="M275" s="1421"/>
      <c r="N275" s="1421"/>
      <c r="O275" s="1421"/>
      <c r="P275" s="1421"/>
      <c r="Q275" s="1422"/>
      <c r="R275" s="509"/>
      <c r="S275" s="509"/>
      <c r="T275" s="50"/>
      <c r="U275" s="509"/>
      <c r="V275" s="509"/>
      <c r="W275" s="509"/>
      <c r="X275" s="505"/>
      <c r="Y275" s="505"/>
    </row>
    <row r="276" spans="1:25" ht="13.15" customHeight="1">
      <c r="A276" s="1380" t="s">
        <v>13</v>
      </c>
      <c r="B276" s="1383" t="s">
        <v>13</v>
      </c>
      <c r="C276" s="1340" t="s">
        <v>11</v>
      </c>
      <c r="D276" s="1455" t="s">
        <v>133</v>
      </c>
      <c r="E276" s="1389" t="s">
        <v>39</v>
      </c>
      <c r="F276" s="1393" t="s">
        <v>63</v>
      </c>
      <c r="G276" s="539" t="s">
        <v>76</v>
      </c>
      <c r="H276" s="794">
        <f>H282+H286+H290+H294+H298+H302+H307+H312+H317+H321+H325+H330+H335+H340+H345+H350+H355+H360+H365+H379+H399+H383+H387+H391+H395+H403+H407</f>
        <v>3539.7</v>
      </c>
      <c r="I276" s="794">
        <f t="shared" ref="I276:M276" si="70">I282+I286+I290+I294+I298+I302+I307+I312+I317+I321+I325+I330+I335+I340+I345+I350+I355+I360+I365+I379+I399+I383+I387+I391+I395+I403+I407</f>
        <v>0</v>
      </c>
      <c r="J276" s="794">
        <f t="shared" si="70"/>
        <v>0</v>
      </c>
      <c r="K276" s="794">
        <f t="shared" si="70"/>
        <v>3539.7</v>
      </c>
      <c r="L276" s="794">
        <f t="shared" si="70"/>
        <v>4692.2000000000007</v>
      </c>
      <c r="M276" s="794">
        <f t="shared" si="70"/>
        <v>1794</v>
      </c>
      <c r="N276" s="51"/>
      <c r="O276" s="66"/>
      <c r="P276" s="67"/>
      <c r="Q276" s="37"/>
      <c r="R276" s="509"/>
      <c r="S276" s="509"/>
      <c r="T276" s="50"/>
      <c r="U276" s="509"/>
      <c r="V276" s="509"/>
      <c r="W276" s="509"/>
      <c r="X276" s="505"/>
      <c r="Y276" s="505"/>
    </row>
    <row r="277" spans="1:25" ht="15" customHeight="1">
      <c r="A277" s="1381"/>
      <c r="B277" s="1384"/>
      <c r="C277" s="1341"/>
      <c r="D277" s="1456"/>
      <c r="E277" s="1390"/>
      <c r="F277" s="1394"/>
      <c r="G277" s="38" t="s">
        <v>64</v>
      </c>
      <c r="H277" s="795">
        <f>H283+H287+H291+H295+H299+H303+H308</f>
        <v>1696.4</v>
      </c>
      <c r="I277" s="795">
        <f t="shared" ref="I277:M277" si="71">I283+I287+I291+I295+I299+I303+I308</f>
        <v>66.900000000000006</v>
      </c>
      <c r="J277" s="795">
        <f t="shared" si="71"/>
        <v>8</v>
      </c>
      <c r="K277" s="795">
        <f t="shared" si="71"/>
        <v>1629.5</v>
      </c>
      <c r="L277" s="795">
        <f t="shared" si="71"/>
        <v>316.3</v>
      </c>
      <c r="M277" s="795">
        <f t="shared" si="71"/>
        <v>0</v>
      </c>
      <c r="N277" s="84"/>
      <c r="O277" s="70"/>
      <c r="P277" s="71"/>
      <c r="Q277" s="42"/>
      <c r="R277" s="509"/>
      <c r="S277" s="509"/>
      <c r="T277" s="50"/>
      <c r="U277" s="509"/>
      <c r="V277" s="509"/>
      <c r="W277" s="509"/>
      <c r="X277" s="505"/>
      <c r="Y277" s="505"/>
    </row>
    <row r="278" spans="1:25" ht="13.15" customHeight="1">
      <c r="A278" s="1381"/>
      <c r="B278" s="1384"/>
      <c r="C278" s="1341"/>
      <c r="D278" s="1456"/>
      <c r="E278" s="1391"/>
      <c r="F278" s="1395"/>
      <c r="G278" s="38" t="s">
        <v>35</v>
      </c>
      <c r="H278" s="795">
        <f>H284+H288+H292+H296+H300+H304+H309+H314+H319+H323+H327+H373+H377+H398+H382+H386+H380+H390+H394+H402+H406</f>
        <v>63.599999999999994</v>
      </c>
      <c r="I278" s="795">
        <f t="shared" ref="I278:M278" si="72">I284+I288+I292+I296+I300+I304+I309+I314+I319+I323+I327+I373+I377+I398+I382+I386+I380+I390+I394+I402+I406</f>
        <v>63.599999999999994</v>
      </c>
      <c r="J278" s="795">
        <f t="shared" si="72"/>
        <v>7.4</v>
      </c>
      <c r="K278" s="795">
        <f t="shared" si="72"/>
        <v>0</v>
      </c>
      <c r="L278" s="795">
        <f t="shared" si="72"/>
        <v>494.1</v>
      </c>
      <c r="M278" s="795">
        <f t="shared" si="72"/>
        <v>126</v>
      </c>
      <c r="N278" s="84"/>
      <c r="O278" s="82"/>
      <c r="P278" s="83"/>
      <c r="Q278" s="44"/>
      <c r="R278" s="509"/>
      <c r="S278" s="509"/>
      <c r="T278" s="50"/>
      <c r="U278" s="509"/>
      <c r="V278" s="509"/>
      <c r="W278" s="509"/>
      <c r="X278" s="505"/>
      <c r="Y278" s="505"/>
    </row>
    <row r="279" spans="1:25">
      <c r="A279" s="1381"/>
      <c r="B279" s="1384"/>
      <c r="C279" s="1341"/>
      <c r="D279" s="1456"/>
      <c r="E279" s="1391"/>
      <c r="F279" s="1391"/>
      <c r="G279" s="38" t="s">
        <v>517</v>
      </c>
      <c r="H279" s="795">
        <f>H313+H318+H384+H388+H400+H392+H396+H404+H408</f>
        <v>1945</v>
      </c>
      <c r="I279" s="795">
        <f t="shared" ref="I279:M279" si="73">I313+I318+I384+I388+I400+I392+I396+I404+I408</f>
        <v>0</v>
      </c>
      <c r="J279" s="795">
        <f t="shared" si="73"/>
        <v>0</v>
      </c>
      <c r="K279" s="795">
        <f t="shared" si="73"/>
        <v>1945</v>
      </c>
      <c r="L279" s="795">
        <f t="shared" si="73"/>
        <v>0</v>
      </c>
      <c r="M279" s="795">
        <f t="shared" si="73"/>
        <v>0</v>
      </c>
      <c r="N279" s="84"/>
      <c r="O279" s="82"/>
      <c r="P279" s="83"/>
      <c r="Q279" s="44"/>
      <c r="R279" s="509"/>
      <c r="S279" s="509"/>
      <c r="T279" s="50"/>
      <c r="U279" s="509"/>
      <c r="V279" s="509"/>
      <c r="W279" s="509"/>
      <c r="X279" s="505"/>
      <c r="Y279" s="505"/>
    </row>
    <row r="280" spans="1:25">
      <c r="A280" s="1381"/>
      <c r="B280" s="1384"/>
      <c r="C280" s="1341"/>
      <c r="D280" s="1456"/>
      <c r="E280" s="1391"/>
      <c r="F280" s="1391"/>
      <c r="G280" s="15" t="s">
        <v>51</v>
      </c>
      <c r="H280" s="796">
        <f>H326+H331+H322+H336+H341+H346+H351+H356+H361+H366+H369</f>
        <v>0</v>
      </c>
      <c r="I280" s="796">
        <f t="shared" ref="I280:M280" si="74">I326+I331+I322+I336+I341+I346+I351+I356+I361+I366+I369</f>
        <v>0</v>
      </c>
      <c r="J280" s="796">
        <f t="shared" si="74"/>
        <v>0</v>
      </c>
      <c r="K280" s="796">
        <f t="shared" si="74"/>
        <v>0</v>
      </c>
      <c r="L280" s="796">
        <f t="shared" si="74"/>
        <v>0</v>
      </c>
      <c r="M280" s="796">
        <f t="shared" si="74"/>
        <v>0</v>
      </c>
      <c r="N280" s="84"/>
      <c r="O280" s="82"/>
      <c r="P280" s="83"/>
      <c r="Q280" s="44"/>
      <c r="R280" s="509"/>
      <c r="S280" s="509"/>
      <c r="T280" s="50"/>
      <c r="U280" s="509"/>
      <c r="V280" s="509"/>
      <c r="W280" s="509"/>
      <c r="X280" s="505"/>
      <c r="Y280" s="505"/>
    </row>
    <row r="281" spans="1:25" ht="14.45" customHeight="1" thickBot="1">
      <c r="A281" s="1382"/>
      <c r="B281" s="1385"/>
      <c r="C281" s="1342"/>
      <c r="D281" s="1457"/>
      <c r="E281" s="1392"/>
      <c r="F281" s="1392"/>
      <c r="G281" s="45" t="s">
        <v>12</v>
      </c>
      <c r="H281" s="802">
        <f>H276+H277+H278+H279+H280</f>
        <v>7244.7000000000007</v>
      </c>
      <c r="I281" s="828">
        <f t="shared" ref="I281:M281" si="75">I276+I277+I278+I279+I280</f>
        <v>130.5</v>
      </c>
      <c r="J281" s="828">
        <f t="shared" si="75"/>
        <v>15.4</v>
      </c>
      <c r="K281" s="759">
        <f t="shared" si="75"/>
        <v>7114.2</v>
      </c>
      <c r="L281" s="756">
        <f t="shared" si="75"/>
        <v>5502.6000000000013</v>
      </c>
      <c r="M281" s="756">
        <f t="shared" si="75"/>
        <v>1920</v>
      </c>
      <c r="N281" s="85"/>
      <c r="O281" s="74"/>
      <c r="P281" s="75"/>
      <c r="Q281" s="49"/>
      <c r="R281" s="509"/>
      <c r="S281" s="509"/>
      <c r="T281" s="50"/>
      <c r="U281" s="509"/>
      <c r="V281" s="509"/>
      <c r="W281" s="509"/>
      <c r="X281" s="505"/>
      <c r="Y281" s="505"/>
    </row>
    <row r="282" spans="1:25" ht="13.15" customHeight="1">
      <c r="A282" s="1380"/>
      <c r="B282" s="1383"/>
      <c r="C282" s="1340"/>
      <c r="D282" s="1386" t="s">
        <v>134</v>
      </c>
      <c r="E282" s="1389" t="s">
        <v>39</v>
      </c>
      <c r="F282" s="1393" t="s">
        <v>488</v>
      </c>
      <c r="G282" s="539" t="s">
        <v>76</v>
      </c>
      <c r="H282" s="774">
        <f>I282+K282</f>
        <v>0</v>
      </c>
      <c r="I282" s="768">
        <v>0</v>
      </c>
      <c r="J282" s="769">
        <v>0</v>
      </c>
      <c r="K282" s="770">
        <v>0</v>
      </c>
      <c r="L282" s="771">
        <v>55.6</v>
      </c>
      <c r="M282" s="772">
        <v>0</v>
      </c>
      <c r="N282" s="51" t="s">
        <v>79</v>
      </c>
      <c r="O282" s="66"/>
      <c r="P282" s="67" t="s">
        <v>40</v>
      </c>
      <c r="Q282" s="37"/>
      <c r="R282" s="509"/>
      <c r="S282" s="509"/>
      <c r="T282" s="50"/>
      <c r="U282" s="509"/>
      <c r="V282" s="509"/>
      <c r="W282" s="509"/>
      <c r="X282" s="505"/>
      <c r="Y282" s="505"/>
    </row>
    <row r="283" spans="1:25">
      <c r="A283" s="1381"/>
      <c r="B283" s="1384"/>
      <c r="C283" s="1341"/>
      <c r="D283" s="1387"/>
      <c r="E283" s="1390"/>
      <c r="F283" s="1394"/>
      <c r="G283" s="38" t="s">
        <v>64</v>
      </c>
      <c r="H283" s="762">
        <f>I283+K283</f>
        <v>701.8</v>
      </c>
      <c r="I283" s="763">
        <v>3.9</v>
      </c>
      <c r="J283" s="764">
        <v>2.5</v>
      </c>
      <c r="K283" s="765">
        <v>697.9</v>
      </c>
      <c r="L283" s="773">
        <v>315.60000000000002</v>
      </c>
      <c r="M283" s="767">
        <v>0</v>
      </c>
      <c r="N283" s="84"/>
      <c r="O283" s="70"/>
      <c r="P283" s="71"/>
      <c r="Q283" s="42"/>
      <c r="R283" s="509"/>
      <c r="S283" s="509"/>
      <c r="T283" s="50"/>
      <c r="U283" s="509"/>
      <c r="V283" s="509"/>
      <c r="W283" s="509"/>
      <c r="X283" s="505"/>
      <c r="Y283" s="505"/>
    </row>
    <row r="284" spans="1:25">
      <c r="A284" s="1381"/>
      <c r="B284" s="1384"/>
      <c r="C284" s="1341"/>
      <c r="D284" s="1387"/>
      <c r="E284" s="1391"/>
      <c r="F284" s="1395"/>
      <c r="G284" s="38" t="s">
        <v>35</v>
      </c>
      <c r="H284" s="762">
        <f>I284+K284</f>
        <v>0.9</v>
      </c>
      <c r="I284" s="763">
        <v>0.9</v>
      </c>
      <c r="J284" s="764">
        <v>0.5</v>
      </c>
      <c r="K284" s="765">
        <v>0</v>
      </c>
      <c r="L284" s="773">
        <v>0</v>
      </c>
      <c r="M284" s="767">
        <v>0</v>
      </c>
      <c r="N284" s="84"/>
      <c r="O284" s="82"/>
      <c r="P284" s="83"/>
      <c r="Q284" s="44"/>
      <c r="R284" s="509"/>
      <c r="S284" s="509"/>
      <c r="T284" s="50"/>
      <c r="U284" s="509"/>
      <c r="V284" s="509"/>
      <c r="W284" s="509"/>
      <c r="X284" s="505"/>
      <c r="Y284" s="505"/>
    </row>
    <row r="285" spans="1:25" ht="15.6" customHeight="1" thickBot="1">
      <c r="A285" s="1382"/>
      <c r="B285" s="1385"/>
      <c r="C285" s="1342"/>
      <c r="D285" s="1388"/>
      <c r="E285" s="1392"/>
      <c r="F285" s="1392"/>
      <c r="G285" s="45" t="s">
        <v>12</v>
      </c>
      <c r="H285" s="756">
        <f t="shared" ref="H285:M285" si="76">SUM(H282:H284)</f>
        <v>702.69999999999993</v>
      </c>
      <c r="I285" s="757">
        <f t="shared" si="76"/>
        <v>4.8</v>
      </c>
      <c r="J285" s="758">
        <f t="shared" si="76"/>
        <v>3</v>
      </c>
      <c r="K285" s="759">
        <f t="shared" si="76"/>
        <v>697.9</v>
      </c>
      <c r="L285" s="760">
        <f t="shared" si="76"/>
        <v>371.20000000000005</v>
      </c>
      <c r="M285" s="761">
        <f t="shared" si="76"/>
        <v>0</v>
      </c>
      <c r="N285" s="85"/>
      <c r="O285" s="74"/>
      <c r="P285" s="75"/>
      <c r="Q285" s="49"/>
      <c r="R285" s="509"/>
      <c r="S285" s="509"/>
      <c r="T285" s="50"/>
      <c r="U285" s="509"/>
      <c r="V285" s="509"/>
      <c r="W285" s="509"/>
      <c r="X285" s="505"/>
      <c r="Y285" s="505"/>
    </row>
    <row r="286" spans="1:25" ht="13.15" customHeight="1">
      <c r="A286" s="1380"/>
      <c r="B286" s="1383"/>
      <c r="C286" s="1340"/>
      <c r="D286" s="1386" t="s">
        <v>135</v>
      </c>
      <c r="E286" s="1389" t="s">
        <v>39</v>
      </c>
      <c r="F286" s="1393" t="s">
        <v>484</v>
      </c>
      <c r="G286" s="539" t="s">
        <v>76</v>
      </c>
      <c r="H286" s="774">
        <f>I286+K286</f>
        <v>0</v>
      </c>
      <c r="I286" s="768">
        <v>0</v>
      </c>
      <c r="J286" s="775"/>
      <c r="K286" s="770">
        <v>0</v>
      </c>
      <c r="L286" s="771">
        <v>0</v>
      </c>
      <c r="M286" s="772">
        <v>0</v>
      </c>
      <c r="N286" s="51" t="s">
        <v>79</v>
      </c>
      <c r="O286" s="66" t="s">
        <v>40</v>
      </c>
      <c r="P286" s="67"/>
      <c r="Q286" s="37"/>
      <c r="R286" s="509"/>
      <c r="S286" s="509"/>
      <c r="T286" s="50"/>
      <c r="U286" s="509"/>
      <c r="V286" s="509"/>
      <c r="W286" s="509"/>
      <c r="X286" s="505"/>
      <c r="Y286" s="505"/>
    </row>
    <row r="287" spans="1:25">
      <c r="A287" s="1381"/>
      <c r="B287" s="1384"/>
      <c r="C287" s="1341"/>
      <c r="D287" s="1387"/>
      <c r="E287" s="1390"/>
      <c r="F287" s="1394"/>
      <c r="G287" s="38" t="s">
        <v>64</v>
      </c>
      <c r="H287" s="762">
        <f>I287+K287</f>
        <v>0</v>
      </c>
      <c r="I287" s="763">
        <v>0</v>
      </c>
      <c r="J287" s="776"/>
      <c r="K287" s="765">
        <v>0</v>
      </c>
      <c r="L287" s="773">
        <v>0</v>
      </c>
      <c r="M287" s="767">
        <v>0</v>
      </c>
      <c r="N287" s="84"/>
      <c r="O287" s="70"/>
      <c r="P287" s="71"/>
      <c r="Q287" s="42"/>
      <c r="R287" s="509"/>
      <c r="S287" s="509"/>
      <c r="T287" s="50"/>
      <c r="U287" s="509"/>
      <c r="V287" s="509"/>
      <c r="W287" s="509"/>
      <c r="X287" s="505"/>
      <c r="Y287" s="505"/>
    </row>
    <row r="288" spans="1:25">
      <c r="A288" s="1381"/>
      <c r="B288" s="1384"/>
      <c r="C288" s="1341"/>
      <c r="D288" s="1387"/>
      <c r="E288" s="1391"/>
      <c r="F288" s="1395"/>
      <c r="G288" s="38" t="s">
        <v>35</v>
      </c>
      <c r="H288" s="762">
        <f>I288+K288</f>
        <v>0</v>
      </c>
      <c r="I288" s="763">
        <v>0</v>
      </c>
      <c r="J288" s="776"/>
      <c r="K288" s="765">
        <v>0</v>
      </c>
      <c r="L288" s="773">
        <v>180</v>
      </c>
      <c r="M288" s="767">
        <v>0</v>
      </c>
      <c r="N288" s="84"/>
      <c r="O288" s="82"/>
      <c r="P288" s="83"/>
      <c r="Q288" s="44"/>
      <c r="R288" s="509"/>
      <c r="S288" s="509"/>
      <c r="T288" s="50"/>
      <c r="U288" s="509"/>
      <c r="V288" s="509"/>
      <c r="W288" s="509"/>
      <c r="X288" s="505"/>
      <c r="Y288" s="505"/>
    </row>
    <row r="289" spans="1:25" ht="36.6" customHeight="1" thickBot="1">
      <c r="A289" s="1382"/>
      <c r="B289" s="1385"/>
      <c r="C289" s="1342"/>
      <c r="D289" s="1388"/>
      <c r="E289" s="1392"/>
      <c r="F289" s="1392"/>
      <c r="G289" s="45" t="s">
        <v>12</v>
      </c>
      <c r="H289" s="756">
        <f t="shared" ref="H289:M289" si="77">SUM(H286:H288)</f>
        <v>0</v>
      </c>
      <c r="I289" s="757">
        <f t="shared" si="77"/>
        <v>0</v>
      </c>
      <c r="J289" s="758">
        <f t="shared" si="77"/>
        <v>0</v>
      </c>
      <c r="K289" s="759">
        <f t="shared" si="77"/>
        <v>0</v>
      </c>
      <c r="L289" s="760">
        <f t="shared" si="77"/>
        <v>180</v>
      </c>
      <c r="M289" s="761">
        <f t="shared" si="77"/>
        <v>0</v>
      </c>
      <c r="N289" s="85"/>
      <c r="O289" s="74"/>
      <c r="P289" s="75"/>
      <c r="Q289" s="49"/>
      <c r="R289" s="509"/>
      <c r="S289" s="509"/>
      <c r="T289" s="50"/>
      <c r="U289" s="509"/>
      <c r="V289" s="509"/>
      <c r="W289" s="509"/>
      <c r="X289" s="505"/>
      <c r="Y289" s="505"/>
    </row>
    <row r="290" spans="1:25" ht="13.15" customHeight="1">
      <c r="A290" s="1380"/>
      <c r="B290" s="1383"/>
      <c r="C290" s="1340"/>
      <c r="D290" s="1386" t="s">
        <v>136</v>
      </c>
      <c r="E290" s="1389" t="s">
        <v>39</v>
      </c>
      <c r="F290" s="1393" t="s">
        <v>488</v>
      </c>
      <c r="G290" s="539" t="s">
        <v>76</v>
      </c>
      <c r="H290" s="774">
        <f>I290+K290</f>
        <v>0</v>
      </c>
      <c r="I290" s="768">
        <v>0</v>
      </c>
      <c r="J290" s="769">
        <v>0</v>
      </c>
      <c r="K290" s="770">
        <v>0</v>
      </c>
      <c r="L290" s="771">
        <v>0</v>
      </c>
      <c r="M290" s="772">
        <v>0</v>
      </c>
      <c r="N290" s="51" t="s">
        <v>79</v>
      </c>
      <c r="O290" s="66" t="s">
        <v>40</v>
      </c>
      <c r="P290" s="67"/>
      <c r="Q290" s="37"/>
      <c r="R290" s="509"/>
      <c r="S290" s="509"/>
      <c r="T290" s="50"/>
      <c r="U290" s="509"/>
      <c r="V290" s="509"/>
      <c r="W290" s="509"/>
      <c r="X290" s="505"/>
      <c r="Y290" s="505"/>
    </row>
    <row r="291" spans="1:25">
      <c r="A291" s="1381"/>
      <c r="B291" s="1384"/>
      <c r="C291" s="1341"/>
      <c r="D291" s="1387"/>
      <c r="E291" s="1390"/>
      <c r="F291" s="1394"/>
      <c r="G291" s="38" t="s">
        <v>64</v>
      </c>
      <c r="H291" s="762">
        <f>I291+K291</f>
        <v>115.8</v>
      </c>
      <c r="I291" s="763">
        <v>2.8</v>
      </c>
      <c r="J291" s="764">
        <v>0</v>
      </c>
      <c r="K291" s="765">
        <v>113</v>
      </c>
      <c r="L291" s="773">
        <v>0</v>
      </c>
      <c r="M291" s="767">
        <v>0</v>
      </c>
      <c r="N291" s="84"/>
      <c r="O291" s="70"/>
      <c r="P291" s="71"/>
      <c r="Q291" s="42"/>
      <c r="R291" s="509"/>
      <c r="S291" s="509"/>
      <c r="T291" s="50"/>
      <c r="U291" s="509"/>
      <c r="V291" s="509"/>
      <c r="W291" s="509"/>
      <c r="X291" s="505"/>
      <c r="Y291" s="505"/>
    </row>
    <row r="292" spans="1:25">
      <c r="A292" s="1381"/>
      <c r="B292" s="1384"/>
      <c r="C292" s="1341"/>
      <c r="D292" s="1387"/>
      <c r="E292" s="1391"/>
      <c r="F292" s="1395"/>
      <c r="G292" s="38" t="s">
        <v>35</v>
      </c>
      <c r="H292" s="762">
        <f>I292+K292</f>
        <v>0</v>
      </c>
      <c r="I292" s="763">
        <v>0</v>
      </c>
      <c r="J292" s="764">
        <v>0</v>
      </c>
      <c r="K292" s="765">
        <v>0</v>
      </c>
      <c r="L292" s="773">
        <v>0</v>
      </c>
      <c r="M292" s="767">
        <v>0</v>
      </c>
      <c r="N292" s="153"/>
      <c r="O292" s="154"/>
      <c r="P292" s="83"/>
      <c r="Q292" s="44"/>
      <c r="R292" s="509"/>
      <c r="S292" s="509"/>
      <c r="T292" s="50"/>
      <c r="U292" s="509"/>
      <c r="V292" s="509"/>
      <c r="W292" s="509"/>
      <c r="X292" s="505"/>
      <c r="Y292" s="505"/>
    </row>
    <row r="293" spans="1:25" ht="21" customHeight="1" thickBot="1">
      <c r="A293" s="1382"/>
      <c r="B293" s="1385"/>
      <c r="C293" s="1342"/>
      <c r="D293" s="1388"/>
      <c r="E293" s="1392"/>
      <c r="F293" s="1392"/>
      <c r="G293" s="45" t="s">
        <v>12</v>
      </c>
      <c r="H293" s="756">
        <f>SUM(H290:H292)</f>
        <v>115.8</v>
      </c>
      <c r="I293" s="757">
        <f>SUM(I290:I292)</f>
        <v>2.8</v>
      </c>
      <c r="J293" s="758">
        <f>SUM(J290:J292)</f>
        <v>0</v>
      </c>
      <c r="K293" s="759">
        <f>SUM(K290:K292)</f>
        <v>113</v>
      </c>
      <c r="L293" s="759">
        <f t="shared" ref="L293:M293" si="78">SUM(L290:L292)</f>
        <v>0</v>
      </c>
      <c r="M293" s="759">
        <f t="shared" si="78"/>
        <v>0</v>
      </c>
      <c r="N293" s="85"/>
      <c r="O293" s="74"/>
      <c r="P293" s="75"/>
      <c r="Q293" s="49"/>
      <c r="R293" s="509"/>
      <c r="S293" s="509"/>
      <c r="T293" s="50"/>
      <c r="U293" s="509"/>
      <c r="V293" s="509"/>
      <c r="W293" s="509"/>
      <c r="X293" s="505"/>
      <c r="Y293" s="505"/>
    </row>
    <row r="294" spans="1:25" ht="13.15" customHeight="1">
      <c r="A294" s="1380"/>
      <c r="B294" s="1383"/>
      <c r="C294" s="1340"/>
      <c r="D294" s="1386" t="s">
        <v>137</v>
      </c>
      <c r="E294" s="1389" t="s">
        <v>39</v>
      </c>
      <c r="F294" s="1393" t="s">
        <v>488</v>
      </c>
      <c r="G294" s="539" t="s">
        <v>76</v>
      </c>
      <c r="H294" s="774">
        <f>I294+K294</f>
        <v>0</v>
      </c>
      <c r="I294" s="768">
        <v>0</v>
      </c>
      <c r="J294" s="769">
        <v>0</v>
      </c>
      <c r="K294" s="770">
        <v>0</v>
      </c>
      <c r="L294" s="771">
        <v>33</v>
      </c>
      <c r="M294" s="772">
        <v>0</v>
      </c>
      <c r="N294" s="51" t="s">
        <v>79</v>
      </c>
      <c r="O294" s="66"/>
      <c r="P294" s="509" t="s">
        <v>40</v>
      </c>
      <c r="Q294" s="37"/>
      <c r="R294" s="509"/>
      <c r="S294" s="509"/>
      <c r="T294" s="50"/>
      <c r="U294" s="509"/>
      <c r="V294" s="509"/>
      <c r="W294" s="509"/>
      <c r="X294" s="505"/>
      <c r="Y294" s="505"/>
    </row>
    <row r="295" spans="1:25">
      <c r="A295" s="1381"/>
      <c r="B295" s="1384"/>
      <c r="C295" s="1341"/>
      <c r="D295" s="1387"/>
      <c r="E295" s="1390"/>
      <c r="F295" s="1394"/>
      <c r="G295" s="38" t="s">
        <v>64</v>
      </c>
      <c r="H295" s="762">
        <f>I295+K295</f>
        <v>660.90000000000009</v>
      </c>
      <c r="I295" s="763">
        <v>60.2</v>
      </c>
      <c r="J295" s="764">
        <v>5.5</v>
      </c>
      <c r="K295" s="765">
        <v>600.70000000000005</v>
      </c>
      <c r="L295" s="773">
        <v>0.7</v>
      </c>
      <c r="M295" s="767">
        <v>0</v>
      </c>
      <c r="N295" s="84"/>
      <c r="O295" s="70"/>
      <c r="P295" s="509"/>
      <c r="Q295" s="42"/>
      <c r="R295" s="509"/>
      <c r="S295" s="509"/>
      <c r="T295" s="50"/>
      <c r="U295" s="509"/>
      <c r="V295" s="509"/>
      <c r="W295" s="509"/>
      <c r="X295" s="505"/>
      <c r="Y295" s="505"/>
    </row>
    <row r="296" spans="1:25">
      <c r="A296" s="1381"/>
      <c r="B296" s="1384"/>
      <c r="C296" s="1341"/>
      <c r="D296" s="1387"/>
      <c r="E296" s="1391"/>
      <c r="F296" s="1395"/>
      <c r="G296" s="38" t="s">
        <v>35</v>
      </c>
      <c r="H296" s="762">
        <f>I296+K296</f>
        <v>0.3</v>
      </c>
      <c r="I296" s="763">
        <v>0.3</v>
      </c>
      <c r="J296" s="764">
        <v>0.2</v>
      </c>
      <c r="K296" s="765">
        <v>0</v>
      </c>
      <c r="L296" s="773">
        <v>0.1</v>
      </c>
      <c r="M296" s="767">
        <v>0</v>
      </c>
      <c r="N296" s="84"/>
      <c r="O296" s="82"/>
      <c r="P296" s="509"/>
      <c r="Q296" s="44"/>
      <c r="R296" s="509"/>
      <c r="S296" s="509"/>
      <c r="T296" s="50"/>
      <c r="U296" s="509"/>
      <c r="V296" s="509"/>
      <c r="W296" s="509"/>
      <c r="X296" s="505"/>
      <c r="Y296" s="505"/>
    </row>
    <row r="297" spans="1:25" ht="13.9" customHeight="1" thickBot="1">
      <c r="A297" s="1382"/>
      <c r="B297" s="1385"/>
      <c r="C297" s="1342"/>
      <c r="D297" s="1388"/>
      <c r="E297" s="1392"/>
      <c r="F297" s="1392"/>
      <c r="G297" s="45" t="s">
        <v>12</v>
      </c>
      <c r="H297" s="756">
        <f t="shared" ref="H297:M297" si="79">SUM(H294:H296)</f>
        <v>661.2</v>
      </c>
      <c r="I297" s="757">
        <f t="shared" si="79"/>
        <v>60.5</v>
      </c>
      <c r="J297" s="758">
        <f t="shared" si="79"/>
        <v>5.7</v>
      </c>
      <c r="K297" s="759">
        <f t="shared" si="79"/>
        <v>600.70000000000005</v>
      </c>
      <c r="L297" s="760">
        <f t="shared" si="79"/>
        <v>33.800000000000004</v>
      </c>
      <c r="M297" s="761">
        <f t="shared" si="79"/>
        <v>0</v>
      </c>
      <c r="N297" s="85"/>
      <c r="O297" s="74"/>
      <c r="P297" s="75"/>
      <c r="Q297" s="49"/>
      <c r="R297" s="509"/>
      <c r="S297" s="509"/>
      <c r="T297" s="50"/>
      <c r="U297" s="509"/>
      <c r="V297" s="509"/>
      <c r="W297" s="509"/>
      <c r="X297" s="505"/>
      <c r="Y297" s="505"/>
    </row>
    <row r="298" spans="1:25" ht="15" customHeight="1">
      <c r="A298" s="1380"/>
      <c r="B298" s="1383"/>
      <c r="C298" s="1340"/>
      <c r="D298" s="1386" t="s">
        <v>138</v>
      </c>
      <c r="E298" s="1389" t="s">
        <v>39</v>
      </c>
      <c r="F298" s="1393" t="s">
        <v>488</v>
      </c>
      <c r="G298" s="539" t="s">
        <v>76</v>
      </c>
      <c r="H298" s="774">
        <f>I298+K298</f>
        <v>0</v>
      </c>
      <c r="I298" s="768">
        <v>0</v>
      </c>
      <c r="J298" s="769">
        <v>0</v>
      </c>
      <c r="K298" s="770">
        <v>0</v>
      </c>
      <c r="L298" s="771">
        <v>0</v>
      </c>
      <c r="M298" s="772">
        <v>0</v>
      </c>
      <c r="N298" s="51" t="s">
        <v>79</v>
      </c>
      <c r="O298" s="66"/>
      <c r="P298" s="67" t="s">
        <v>40</v>
      </c>
      <c r="Q298" s="37"/>
      <c r="R298" s="509"/>
      <c r="S298" s="509"/>
      <c r="T298" s="50"/>
      <c r="U298" s="509"/>
      <c r="V298" s="509"/>
      <c r="W298" s="509"/>
      <c r="X298" s="505"/>
      <c r="Y298" s="505"/>
    </row>
    <row r="299" spans="1:25" ht="13.15" customHeight="1">
      <c r="A299" s="1381"/>
      <c r="B299" s="1384"/>
      <c r="C299" s="1341"/>
      <c r="D299" s="1387"/>
      <c r="E299" s="1390"/>
      <c r="F299" s="1394"/>
      <c r="G299" s="38" t="s">
        <v>64</v>
      </c>
      <c r="H299" s="762">
        <f>I299+K299</f>
        <v>217.9</v>
      </c>
      <c r="I299" s="763">
        <v>0</v>
      </c>
      <c r="J299" s="764">
        <v>0</v>
      </c>
      <c r="K299" s="765">
        <v>217.9</v>
      </c>
      <c r="L299" s="773">
        <v>0</v>
      </c>
      <c r="M299" s="767">
        <v>0</v>
      </c>
      <c r="N299" s="84"/>
      <c r="O299" s="70"/>
      <c r="P299" s="71"/>
      <c r="Q299" s="42"/>
      <c r="R299" s="509"/>
      <c r="S299" s="509"/>
      <c r="T299" s="50"/>
      <c r="U299" s="509"/>
      <c r="V299" s="509"/>
      <c r="W299" s="509"/>
      <c r="X299" s="505"/>
      <c r="Y299" s="505"/>
    </row>
    <row r="300" spans="1:25">
      <c r="A300" s="1381"/>
      <c r="B300" s="1384"/>
      <c r="C300" s="1341"/>
      <c r="D300" s="1387"/>
      <c r="E300" s="1391"/>
      <c r="F300" s="1395"/>
      <c r="G300" s="38" t="s">
        <v>35</v>
      </c>
      <c r="H300" s="762">
        <f>I300+K300</f>
        <v>0</v>
      </c>
      <c r="I300" s="763">
        <v>0</v>
      </c>
      <c r="J300" s="764">
        <v>0</v>
      </c>
      <c r="K300" s="765">
        <v>0</v>
      </c>
      <c r="L300" s="773">
        <v>0</v>
      </c>
      <c r="M300" s="767">
        <v>0</v>
      </c>
      <c r="N300" s="84"/>
      <c r="O300" s="82"/>
      <c r="P300" s="83"/>
      <c r="Q300" s="44"/>
      <c r="R300" s="509"/>
      <c r="S300" s="509"/>
      <c r="T300" s="50"/>
      <c r="U300" s="509"/>
      <c r="V300" s="509"/>
      <c r="W300" s="509"/>
      <c r="X300" s="505"/>
      <c r="Y300" s="505"/>
    </row>
    <row r="301" spans="1:25" ht="13.5" thickBot="1">
      <c r="A301" s="1382"/>
      <c r="B301" s="1385"/>
      <c r="C301" s="1342"/>
      <c r="D301" s="1388"/>
      <c r="E301" s="1392"/>
      <c r="F301" s="1392"/>
      <c r="G301" s="45" t="s">
        <v>12</v>
      </c>
      <c r="H301" s="756">
        <f t="shared" ref="H301:M301" si="80">SUM(H298:H300)</f>
        <v>217.9</v>
      </c>
      <c r="I301" s="757">
        <f t="shared" si="80"/>
        <v>0</v>
      </c>
      <c r="J301" s="758">
        <f t="shared" si="80"/>
        <v>0</v>
      </c>
      <c r="K301" s="759">
        <f t="shared" si="80"/>
        <v>217.9</v>
      </c>
      <c r="L301" s="760">
        <f t="shared" si="80"/>
        <v>0</v>
      </c>
      <c r="M301" s="761">
        <f t="shared" si="80"/>
        <v>0</v>
      </c>
      <c r="N301" s="85"/>
      <c r="O301" s="74"/>
      <c r="P301" s="75"/>
      <c r="Q301" s="49"/>
      <c r="R301" s="509"/>
      <c r="S301" s="509"/>
      <c r="T301" s="50"/>
      <c r="U301" s="509"/>
      <c r="V301" s="509"/>
      <c r="W301" s="509"/>
      <c r="X301" s="505"/>
      <c r="Y301" s="505"/>
    </row>
    <row r="302" spans="1:25" ht="13.15" hidden="1" customHeight="1">
      <c r="A302" s="1380"/>
      <c r="B302" s="1383"/>
      <c r="C302" s="1340"/>
      <c r="D302" s="1386" t="s">
        <v>139</v>
      </c>
      <c r="E302" s="1389" t="s">
        <v>39</v>
      </c>
      <c r="F302" s="1393" t="s">
        <v>50</v>
      </c>
      <c r="G302" s="539" t="s">
        <v>76</v>
      </c>
      <c r="H302" s="774">
        <f>I302+K302</f>
        <v>0</v>
      </c>
      <c r="I302" s="768">
        <v>0</v>
      </c>
      <c r="J302" s="775"/>
      <c r="K302" s="770">
        <v>0</v>
      </c>
      <c r="L302" s="771">
        <v>0</v>
      </c>
      <c r="M302" s="772">
        <v>0</v>
      </c>
      <c r="N302" s="51"/>
      <c r="O302" s="66"/>
      <c r="P302" s="67"/>
      <c r="Q302" s="37"/>
      <c r="R302" s="509"/>
      <c r="S302" s="509"/>
      <c r="T302" s="50"/>
      <c r="U302" s="509"/>
      <c r="V302" s="509"/>
      <c r="W302" s="509"/>
      <c r="X302" s="505"/>
      <c r="Y302" s="505"/>
    </row>
    <row r="303" spans="1:25" ht="13.15" hidden="1" customHeight="1">
      <c r="A303" s="1381"/>
      <c r="B303" s="1384"/>
      <c r="C303" s="1341"/>
      <c r="D303" s="1387"/>
      <c r="E303" s="1390"/>
      <c r="F303" s="1394"/>
      <c r="G303" s="38" t="s">
        <v>64</v>
      </c>
      <c r="H303" s="762">
        <f>I303+K303</f>
        <v>0</v>
      </c>
      <c r="I303" s="763">
        <v>0</v>
      </c>
      <c r="J303" s="776"/>
      <c r="K303" s="765">
        <v>0</v>
      </c>
      <c r="L303" s="773">
        <v>0</v>
      </c>
      <c r="M303" s="767">
        <v>0</v>
      </c>
      <c r="N303" s="84"/>
      <c r="O303" s="70"/>
      <c r="P303" s="71"/>
      <c r="Q303" s="42"/>
      <c r="R303" s="509"/>
      <c r="S303" s="509"/>
      <c r="T303" s="50"/>
      <c r="U303" s="509"/>
      <c r="V303" s="509"/>
      <c r="W303" s="509"/>
      <c r="X303" s="505"/>
      <c r="Y303" s="505"/>
    </row>
    <row r="304" spans="1:25" ht="13.15" hidden="1" customHeight="1">
      <c r="A304" s="1381"/>
      <c r="B304" s="1384"/>
      <c r="C304" s="1341"/>
      <c r="D304" s="1387"/>
      <c r="E304" s="1391"/>
      <c r="F304" s="1395"/>
      <c r="G304" s="38" t="s">
        <v>35</v>
      </c>
      <c r="H304" s="762">
        <f>I304+K304</f>
        <v>0</v>
      </c>
      <c r="I304" s="777"/>
      <c r="J304" s="776"/>
      <c r="K304" s="778"/>
      <c r="L304" s="773"/>
      <c r="M304" s="767"/>
      <c r="N304" s="84"/>
      <c r="O304" s="82"/>
      <c r="P304" s="83"/>
      <c r="Q304" s="44"/>
      <c r="R304" s="509"/>
      <c r="S304" s="509"/>
      <c r="T304" s="50"/>
      <c r="U304" s="509"/>
      <c r="V304" s="509"/>
      <c r="W304" s="509"/>
      <c r="X304" s="505"/>
      <c r="Y304" s="505"/>
    </row>
    <row r="305" spans="1:25" ht="13.15" hidden="1" customHeight="1">
      <c r="A305" s="1381"/>
      <c r="B305" s="1384"/>
      <c r="C305" s="1341"/>
      <c r="D305" s="1387"/>
      <c r="E305" s="1391"/>
      <c r="F305" s="1391"/>
      <c r="G305" s="15"/>
      <c r="H305" s="779"/>
      <c r="I305" s="780"/>
      <c r="J305" s="781"/>
      <c r="K305" s="782"/>
      <c r="L305" s="783"/>
      <c r="M305" s="784"/>
      <c r="N305" s="84"/>
      <c r="O305" s="82"/>
      <c r="P305" s="83"/>
      <c r="Q305" s="44"/>
      <c r="R305" s="509"/>
      <c r="S305" s="509"/>
      <c r="T305" s="50"/>
      <c r="U305" s="509"/>
      <c r="V305" s="509"/>
      <c r="W305" s="509"/>
      <c r="X305" s="505"/>
      <c r="Y305" s="505"/>
    </row>
    <row r="306" spans="1:25" ht="13.9" hidden="1" customHeight="1" thickBot="1">
      <c r="A306" s="1382"/>
      <c r="B306" s="1385"/>
      <c r="C306" s="1342"/>
      <c r="D306" s="1388"/>
      <c r="E306" s="1392"/>
      <c r="F306" s="1392"/>
      <c r="G306" s="45" t="s">
        <v>12</v>
      </c>
      <c r="H306" s="756">
        <f>SUM(H302:H304)</f>
        <v>0</v>
      </c>
      <c r="I306" s="757">
        <f>SUM(I302:I304)</f>
        <v>0</v>
      </c>
      <c r="J306" s="758">
        <f>SUM(J302:J304)</f>
        <v>0</v>
      </c>
      <c r="K306" s="759">
        <f>SUM(K302:K304)</f>
        <v>0</v>
      </c>
      <c r="L306" s="760">
        <f>SUM(L302:L305)</f>
        <v>0</v>
      </c>
      <c r="M306" s="761">
        <f>SUM(M302:M305)</f>
        <v>0</v>
      </c>
      <c r="N306" s="85"/>
      <c r="O306" s="74"/>
      <c r="P306" s="75"/>
      <c r="Q306" s="49"/>
      <c r="R306" s="509"/>
      <c r="S306" s="509"/>
      <c r="T306" s="50"/>
      <c r="U306" s="509"/>
      <c r="V306" s="509"/>
      <c r="W306" s="509"/>
      <c r="X306" s="505"/>
      <c r="Y306" s="505"/>
    </row>
    <row r="307" spans="1:25" ht="13.15" hidden="1" customHeight="1">
      <c r="A307" s="1380"/>
      <c r="B307" s="1383"/>
      <c r="C307" s="1340"/>
      <c r="D307" s="1386" t="s">
        <v>140</v>
      </c>
      <c r="E307" s="1389" t="s">
        <v>39</v>
      </c>
      <c r="F307" s="1393" t="s">
        <v>50</v>
      </c>
      <c r="G307" s="539" t="s">
        <v>76</v>
      </c>
      <c r="H307" s="774">
        <f>I307+K307</f>
        <v>0</v>
      </c>
      <c r="I307" s="768">
        <v>0</v>
      </c>
      <c r="J307" s="775"/>
      <c r="K307" s="770">
        <v>0</v>
      </c>
      <c r="L307" s="771">
        <v>0</v>
      </c>
      <c r="M307" s="772">
        <v>0</v>
      </c>
      <c r="N307" s="51"/>
      <c r="O307" s="66"/>
      <c r="P307" s="67"/>
      <c r="Q307" s="37"/>
      <c r="R307" s="509"/>
      <c r="S307" s="509"/>
      <c r="T307" s="50"/>
      <c r="U307" s="509"/>
      <c r="V307" s="509"/>
      <c r="W307" s="509"/>
      <c r="X307" s="505"/>
      <c r="Y307" s="505"/>
    </row>
    <row r="308" spans="1:25" ht="13.15" hidden="1" customHeight="1">
      <c r="A308" s="1381"/>
      <c r="B308" s="1384"/>
      <c r="C308" s="1341"/>
      <c r="D308" s="1387"/>
      <c r="E308" s="1390"/>
      <c r="F308" s="1394"/>
      <c r="G308" s="38" t="s">
        <v>64</v>
      </c>
      <c r="H308" s="762">
        <f>I308+K308</f>
        <v>0</v>
      </c>
      <c r="I308" s="763">
        <v>0</v>
      </c>
      <c r="J308" s="776"/>
      <c r="K308" s="765">
        <v>0</v>
      </c>
      <c r="L308" s="773">
        <v>0</v>
      </c>
      <c r="M308" s="767">
        <v>0</v>
      </c>
      <c r="N308" s="84"/>
      <c r="O308" s="70"/>
      <c r="P308" s="71"/>
      <c r="Q308" s="42"/>
      <c r="R308" s="509"/>
      <c r="S308" s="509"/>
      <c r="T308" s="50"/>
      <c r="U308" s="509"/>
      <c r="V308" s="509"/>
      <c r="W308" s="509"/>
      <c r="X308" s="505"/>
      <c r="Y308" s="505"/>
    </row>
    <row r="309" spans="1:25" ht="13.15" hidden="1" customHeight="1">
      <c r="A309" s="1381"/>
      <c r="B309" s="1384"/>
      <c r="C309" s="1341"/>
      <c r="D309" s="1387"/>
      <c r="E309" s="1391"/>
      <c r="F309" s="1395"/>
      <c r="G309" s="38" t="s">
        <v>35</v>
      </c>
      <c r="H309" s="762">
        <f>I309+K309</f>
        <v>0</v>
      </c>
      <c r="I309" s="777"/>
      <c r="J309" s="776"/>
      <c r="K309" s="778"/>
      <c r="L309" s="773"/>
      <c r="M309" s="767"/>
      <c r="N309" s="84"/>
      <c r="O309" s="82"/>
      <c r="P309" s="83"/>
      <c r="Q309" s="44"/>
      <c r="R309" s="509"/>
      <c r="S309" s="509"/>
      <c r="T309" s="50"/>
      <c r="U309" s="509"/>
      <c r="V309" s="509"/>
      <c r="W309" s="509"/>
      <c r="X309" s="505"/>
      <c r="Y309" s="505"/>
    </row>
    <row r="310" spans="1:25" ht="13.15" hidden="1" customHeight="1">
      <c r="A310" s="1381"/>
      <c r="B310" s="1384"/>
      <c r="C310" s="1341"/>
      <c r="D310" s="1387"/>
      <c r="E310" s="1391"/>
      <c r="F310" s="1391"/>
      <c r="G310" s="15"/>
      <c r="H310" s="779"/>
      <c r="I310" s="780"/>
      <c r="J310" s="781"/>
      <c r="K310" s="782"/>
      <c r="L310" s="783"/>
      <c r="M310" s="784"/>
      <c r="N310" s="84"/>
      <c r="O310" s="82"/>
      <c r="P310" s="83"/>
      <c r="Q310" s="44"/>
      <c r="R310" s="509"/>
      <c r="S310" s="509"/>
      <c r="T310" s="50"/>
      <c r="U310" s="509"/>
      <c r="V310" s="509"/>
      <c r="W310" s="509"/>
      <c r="X310" s="505"/>
      <c r="Y310" s="505"/>
    </row>
    <row r="311" spans="1:25" ht="13.9" hidden="1" customHeight="1" thickBot="1">
      <c r="A311" s="1382"/>
      <c r="B311" s="1385"/>
      <c r="C311" s="1342"/>
      <c r="D311" s="1388"/>
      <c r="E311" s="1392"/>
      <c r="F311" s="1392"/>
      <c r="G311" s="45" t="s">
        <v>12</v>
      </c>
      <c r="H311" s="756">
        <f>SUM(H307:H309)</f>
        <v>0</v>
      </c>
      <c r="I311" s="757">
        <f>SUM(I307:I309)</f>
        <v>0</v>
      </c>
      <c r="J311" s="758">
        <f>SUM(J307:J309)</f>
        <v>0</v>
      </c>
      <c r="K311" s="759">
        <f>SUM(K307:K309)</f>
        <v>0</v>
      </c>
      <c r="L311" s="760">
        <f>SUM(L307:L309)</f>
        <v>0</v>
      </c>
      <c r="M311" s="761">
        <f>SUM(M307:M310)</f>
        <v>0</v>
      </c>
      <c r="N311" s="85"/>
      <c r="O311" s="74"/>
      <c r="P311" s="75"/>
      <c r="Q311" s="49"/>
      <c r="R311" s="509"/>
      <c r="S311" s="509"/>
      <c r="T311" s="50"/>
      <c r="U311" s="509"/>
      <c r="V311" s="509"/>
      <c r="W311" s="509"/>
      <c r="X311" s="505"/>
      <c r="Y311" s="505"/>
    </row>
    <row r="312" spans="1:25" ht="13.15" customHeight="1">
      <c r="A312" s="1380"/>
      <c r="B312" s="1383"/>
      <c r="C312" s="1340"/>
      <c r="D312" s="1386" t="s">
        <v>141</v>
      </c>
      <c r="E312" s="1389" t="s">
        <v>39</v>
      </c>
      <c r="F312" s="1393" t="s">
        <v>488</v>
      </c>
      <c r="G312" s="539" t="s">
        <v>76</v>
      </c>
      <c r="H312" s="774">
        <f>I312+K312</f>
        <v>1367.3</v>
      </c>
      <c r="I312" s="768">
        <v>0</v>
      </c>
      <c r="J312" s="775"/>
      <c r="K312" s="770">
        <v>1367.3</v>
      </c>
      <c r="L312" s="771">
        <v>0</v>
      </c>
      <c r="M312" s="772">
        <v>0</v>
      </c>
      <c r="N312" s="51" t="s">
        <v>79</v>
      </c>
      <c r="O312" s="66"/>
      <c r="P312" s="67" t="s">
        <v>40</v>
      </c>
      <c r="Q312" s="37"/>
      <c r="R312" s="509"/>
      <c r="S312" s="509"/>
      <c r="T312" s="50"/>
      <c r="U312" s="509"/>
      <c r="V312" s="509"/>
      <c r="W312" s="509"/>
      <c r="X312" s="505"/>
      <c r="Y312" s="505"/>
    </row>
    <row r="313" spans="1:25" ht="13.15" customHeight="1">
      <c r="A313" s="1381"/>
      <c r="B313" s="1384"/>
      <c r="C313" s="1341"/>
      <c r="D313" s="1387"/>
      <c r="E313" s="1390"/>
      <c r="F313" s="1394"/>
      <c r="G313" s="38" t="s">
        <v>517</v>
      </c>
      <c r="H313" s="762">
        <f>I313+K313</f>
        <v>980</v>
      </c>
      <c r="I313" s="763">
        <v>0</v>
      </c>
      <c r="J313" s="776"/>
      <c r="K313" s="765">
        <v>980</v>
      </c>
      <c r="L313" s="773">
        <v>0</v>
      </c>
      <c r="M313" s="767">
        <v>0</v>
      </c>
      <c r="N313" s="84"/>
      <c r="O313" s="70"/>
      <c r="P313" s="71"/>
      <c r="Q313" s="42"/>
      <c r="R313" s="509"/>
      <c r="S313" s="509"/>
      <c r="T313" s="50"/>
      <c r="U313" s="509"/>
      <c r="V313" s="509"/>
      <c r="W313" s="509"/>
      <c r="X313" s="505"/>
      <c r="Y313" s="505"/>
    </row>
    <row r="314" spans="1:25">
      <c r="A314" s="1381"/>
      <c r="B314" s="1384"/>
      <c r="C314" s="1341"/>
      <c r="D314" s="1387"/>
      <c r="E314" s="1391"/>
      <c r="F314" s="1395"/>
      <c r="G314" s="38" t="s">
        <v>35</v>
      </c>
      <c r="H314" s="762">
        <f>I314+K314</f>
        <v>0</v>
      </c>
      <c r="I314" s="777"/>
      <c r="J314" s="776"/>
      <c r="K314" s="765">
        <v>0</v>
      </c>
      <c r="L314" s="773">
        <v>0</v>
      </c>
      <c r="M314" s="767">
        <v>0</v>
      </c>
      <c r="N314" s="84"/>
      <c r="O314" s="82"/>
      <c r="P314" s="83"/>
      <c r="Q314" s="44"/>
      <c r="R314" s="509"/>
      <c r="S314" s="509"/>
      <c r="T314" s="50"/>
      <c r="U314" s="509"/>
      <c r="V314" s="509"/>
      <c r="W314" s="509"/>
      <c r="X314" s="505"/>
      <c r="Y314" s="505"/>
    </row>
    <row r="315" spans="1:25">
      <c r="A315" s="1381"/>
      <c r="B315" s="1384"/>
      <c r="C315" s="1341"/>
      <c r="D315" s="1387"/>
      <c r="E315" s="1391"/>
      <c r="F315" s="1391"/>
      <c r="G315" s="15"/>
      <c r="H315" s="779"/>
      <c r="I315" s="780"/>
      <c r="J315" s="781"/>
      <c r="K315" s="782"/>
      <c r="L315" s="783"/>
      <c r="M315" s="784"/>
      <c r="N315" s="84"/>
      <c r="O315" s="82"/>
      <c r="P315" s="83"/>
      <c r="Q315" s="44"/>
      <c r="R315" s="509"/>
      <c r="S315" s="509"/>
      <c r="T315" s="50"/>
      <c r="U315" s="509"/>
      <c r="V315" s="509"/>
      <c r="W315" s="509"/>
      <c r="X315" s="505"/>
      <c r="Y315" s="505"/>
    </row>
    <row r="316" spans="1:25" ht="13.5" thickBot="1">
      <c r="A316" s="1382"/>
      <c r="B316" s="1385"/>
      <c r="C316" s="1342"/>
      <c r="D316" s="1388"/>
      <c r="E316" s="1392"/>
      <c r="F316" s="1392"/>
      <c r="G316" s="45" t="s">
        <v>12</v>
      </c>
      <c r="H316" s="756">
        <f t="shared" ref="H316:M316" si="81">SUM(H312:H314)</f>
        <v>2347.3000000000002</v>
      </c>
      <c r="I316" s="757">
        <f t="shared" si="81"/>
        <v>0</v>
      </c>
      <c r="J316" s="758">
        <f t="shared" si="81"/>
        <v>0</v>
      </c>
      <c r="K316" s="759">
        <f t="shared" si="81"/>
        <v>2347.3000000000002</v>
      </c>
      <c r="L316" s="760">
        <f t="shared" si="81"/>
        <v>0</v>
      </c>
      <c r="M316" s="761">
        <f t="shared" si="81"/>
        <v>0</v>
      </c>
      <c r="N316" s="85"/>
      <c r="O316" s="74"/>
      <c r="P316" s="75"/>
      <c r="Q316" s="49"/>
      <c r="R316" s="509"/>
      <c r="S316" s="509"/>
      <c r="T316" s="50"/>
      <c r="U316" s="509"/>
      <c r="V316" s="509"/>
      <c r="W316" s="509"/>
      <c r="X316" s="505"/>
      <c r="Y316" s="505"/>
    </row>
    <row r="317" spans="1:25" ht="13.15" customHeight="1">
      <c r="A317" s="1380"/>
      <c r="B317" s="1383"/>
      <c r="C317" s="1340"/>
      <c r="D317" s="1386" t="s">
        <v>404</v>
      </c>
      <c r="E317" s="1389" t="s">
        <v>39</v>
      </c>
      <c r="F317" s="1494" t="s">
        <v>497</v>
      </c>
      <c r="G317" s="539" t="s">
        <v>76</v>
      </c>
      <c r="H317" s="774">
        <f>I317+K317</f>
        <v>0</v>
      </c>
      <c r="I317" s="768">
        <v>0</v>
      </c>
      <c r="J317" s="775"/>
      <c r="K317" s="770">
        <v>0</v>
      </c>
      <c r="L317" s="771">
        <v>0</v>
      </c>
      <c r="M317" s="772">
        <v>0</v>
      </c>
      <c r="N317" s="51" t="s">
        <v>79</v>
      </c>
      <c r="O317" s="66"/>
      <c r="P317" s="155" t="s">
        <v>40</v>
      </c>
      <c r="Q317" s="37"/>
      <c r="R317" s="509"/>
      <c r="S317" s="509"/>
      <c r="T317" s="50"/>
      <c r="U317" s="509"/>
      <c r="V317" s="509"/>
      <c r="W317" s="509"/>
      <c r="X317" s="505"/>
      <c r="Y317" s="505"/>
    </row>
    <row r="318" spans="1:25">
      <c r="A318" s="1381"/>
      <c r="B318" s="1384"/>
      <c r="C318" s="1341"/>
      <c r="D318" s="1387"/>
      <c r="E318" s="1390"/>
      <c r="F318" s="1495"/>
      <c r="G318" s="38" t="s">
        <v>517</v>
      </c>
      <c r="H318" s="762">
        <f>I318+K318</f>
        <v>617</v>
      </c>
      <c r="I318" s="763">
        <v>0</v>
      </c>
      <c r="J318" s="776"/>
      <c r="K318" s="765">
        <v>617</v>
      </c>
      <c r="L318" s="773">
        <v>0</v>
      </c>
      <c r="M318" s="767">
        <v>0</v>
      </c>
      <c r="N318" s="84"/>
      <c r="O318" s="70"/>
      <c r="P318" s="509"/>
      <c r="Q318" s="42"/>
      <c r="R318" s="509"/>
      <c r="S318" s="509"/>
      <c r="T318" s="50"/>
      <c r="U318" s="509"/>
      <c r="V318" s="509"/>
      <c r="W318" s="509"/>
      <c r="X318" s="505"/>
      <c r="Y318" s="505"/>
    </row>
    <row r="319" spans="1:25">
      <c r="A319" s="1381"/>
      <c r="B319" s="1384"/>
      <c r="C319" s="1341"/>
      <c r="D319" s="1387"/>
      <c r="E319" s="1391"/>
      <c r="F319" s="1496"/>
      <c r="G319" s="38" t="s">
        <v>35</v>
      </c>
      <c r="H319" s="762">
        <f>I319+K319</f>
        <v>0</v>
      </c>
      <c r="I319" s="763">
        <v>0</v>
      </c>
      <c r="J319" s="776"/>
      <c r="K319" s="765">
        <v>0</v>
      </c>
      <c r="L319" s="773">
        <v>0</v>
      </c>
      <c r="M319" s="767">
        <v>0</v>
      </c>
      <c r="N319" s="84"/>
      <c r="O319" s="82"/>
      <c r="P319" s="509"/>
      <c r="Q319" s="44"/>
      <c r="R319" s="509"/>
      <c r="S319" s="509"/>
      <c r="T319" s="50"/>
      <c r="U319" s="509"/>
      <c r="V319" s="509"/>
      <c r="W319" s="509"/>
      <c r="X319" s="505"/>
      <c r="Y319" s="505"/>
    </row>
    <row r="320" spans="1:25" ht="13.5" thickBot="1">
      <c r="A320" s="1382"/>
      <c r="B320" s="1385"/>
      <c r="C320" s="1342"/>
      <c r="D320" s="1388"/>
      <c r="E320" s="1392"/>
      <c r="F320" s="1497"/>
      <c r="G320" s="45" t="s">
        <v>12</v>
      </c>
      <c r="H320" s="756">
        <f>SUM(H317:H319)</f>
        <v>617</v>
      </c>
      <c r="I320" s="757">
        <f t="shared" ref="I320:M320" si="82">SUM(I317:I319)</f>
        <v>0</v>
      </c>
      <c r="J320" s="758">
        <f t="shared" si="82"/>
        <v>0</v>
      </c>
      <c r="K320" s="759">
        <f>SUM(K317:K319)</f>
        <v>617</v>
      </c>
      <c r="L320" s="760">
        <f t="shared" si="82"/>
        <v>0</v>
      </c>
      <c r="M320" s="761">
        <f t="shared" si="82"/>
        <v>0</v>
      </c>
      <c r="N320" s="85"/>
      <c r="O320" s="74"/>
      <c r="P320" s="75"/>
      <c r="Q320" s="49"/>
      <c r="R320" s="509"/>
      <c r="S320" s="509"/>
      <c r="T320" s="50"/>
      <c r="U320" s="509"/>
      <c r="V320" s="509"/>
      <c r="W320" s="509"/>
      <c r="X320" s="505"/>
      <c r="Y320" s="505"/>
    </row>
    <row r="321" spans="1:25" ht="13.15" hidden="1" customHeight="1">
      <c r="A321" s="1380"/>
      <c r="B321" s="1383"/>
      <c r="C321" s="1340"/>
      <c r="D321" s="1386" t="s">
        <v>142</v>
      </c>
      <c r="E321" s="1389" t="s">
        <v>39</v>
      </c>
      <c r="F321" s="1393" t="s">
        <v>99</v>
      </c>
      <c r="G321" s="539" t="s">
        <v>76</v>
      </c>
      <c r="H321" s="774">
        <f>I321+K321</f>
        <v>0</v>
      </c>
      <c r="I321" s="768">
        <v>0</v>
      </c>
      <c r="J321" s="775"/>
      <c r="K321" s="770">
        <v>0</v>
      </c>
      <c r="L321" s="771">
        <v>0</v>
      </c>
      <c r="M321" s="772">
        <v>0</v>
      </c>
      <c r="N321" s="51"/>
      <c r="O321" s="66"/>
      <c r="P321" s="155"/>
      <c r="Q321" s="37"/>
      <c r="R321" s="509"/>
      <c r="S321" s="509"/>
      <c r="T321" s="50"/>
      <c r="U321" s="509"/>
      <c r="V321" s="509"/>
      <c r="W321" s="509"/>
      <c r="X321" s="505"/>
      <c r="Y321" s="505"/>
    </row>
    <row r="322" spans="1:25" ht="13.15" hidden="1" customHeight="1">
      <c r="A322" s="1381"/>
      <c r="B322" s="1384"/>
      <c r="C322" s="1341"/>
      <c r="D322" s="1387"/>
      <c r="E322" s="1390"/>
      <c r="F322" s="1394"/>
      <c r="G322" s="38" t="s">
        <v>51</v>
      </c>
      <c r="H322" s="762">
        <f>I322+K322</f>
        <v>0</v>
      </c>
      <c r="I322" s="763">
        <v>0</v>
      </c>
      <c r="J322" s="776"/>
      <c r="K322" s="765">
        <v>0</v>
      </c>
      <c r="L322" s="773">
        <v>0</v>
      </c>
      <c r="M322" s="767">
        <v>0</v>
      </c>
      <c r="N322" s="84"/>
      <c r="O322" s="70"/>
      <c r="P322" s="71"/>
      <c r="Q322" s="42"/>
      <c r="R322" s="509"/>
      <c r="S322" s="509"/>
      <c r="T322" s="50"/>
      <c r="U322" s="509"/>
      <c r="V322" s="509"/>
      <c r="W322" s="509"/>
      <c r="X322" s="505"/>
      <c r="Y322" s="505"/>
    </row>
    <row r="323" spans="1:25" ht="13.15" hidden="1" customHeight="1">
      <c r="A323" s="1381"/>
      <c r="B323" s="1384"/>
      <c r="C323" s="1341"/>
      <c r="D323" s="1387"/>
      <c r="E323" s="1391"/>
      <c r="F323" s="1395"/>
      <c r="G323" s="38" t="s">
        <v>35</v>
      </c>
      <c r="H323" s="762">
        <f>I323+K323</f>
        <v>0</v>
      </c>
      <c r="I323" s="777"/>
      <c r="J323" s="776"/>
      <c r="K323" s="778"/>
      <c r="L323" s="773"/>
      <c r="M323" s="767"/>
      <c r="N323" s="84"/>
      <c r="O323" s="82"/>
      <c r="P323" s="83"/>
      <c r="Q323" s="44"/>
      <c r="R323" s="509"/>
      <c r="S323" s="509"/>
      <c r="T323" s="50"/>
      <c r="U323" s="509"/>
      <c r="V323" s="509"/>
      <c r="W323" s="509"/>
      <c r="X323" s="505"/>
      <c r="Y323" s="505"/>
    </row>
    <row r="324" spans="1:25" ht="28.9" hidden="1" customHeight="1" thickBot="1">
      <c r="A324" s="1382"/>
      <c r="B324" s="1385"/>
      <c r="C324" s="1342"/>
      <c r="D324" s="1388"/>
      <c r="E324" s="1392"/>
      <c r="F324" s="1392"/>
      <c r="G324" s="45" t="s">
        <v>12</v>
      </c>
      <c r="H324" s="756">
        <f t="shared" ref="H324:M324" si="83">SUM(H321:H323)</f>
        <v>0</v>
      </c>
      <c r="I324" s="757">
        <f t="shared" si="83"/>
        <v>0</v>
      </c>
      <c r="J324" s="758">
        <f t="shared" si="83"/>
        <v>0</v>
      </c>
      <c r="K324" s="759">
        <f t="shared" si="83"/>
        <v>0</v>
      </c>
      <c r="L324" s="760">
        <f t="shared" si="83"/>
        <v>0</v>
      </c>
      <c r="M324" s="761">
        <f t="shared" si="83"/>
        <v>0</v>
      </c>
      <c r="N324" s="85"/>
      <c r="O324" s="74"/>
      <c r="P324" s="75"/>
      <c r="Q324" s="49"/>
      <c r="R324" s="509"/>
      <c r="S324" s="509"/>
      <c r="T324" s="50"/>
      <c r="U324" s="509"/>
      <c r="V324" s="509"/>
      <c r="W324" s="509"/>
      <c r="X324" s="505"/>
      <c r="Y324" s="505"/>
    </row>
    <row r="325" spans="1:25" ht="13.15" hidden="1" customHeight="1">
      <c r="A325" s="1380"/>
      <c r="B325" s="1383"/>
      <c r="C325" s="1340"/>
      <c r="D325" s="1386" t="s">
        <v>143</v>
      </c>
      <c r="E325" s="1389" t="s">
        <v>39</v>
      </c>
      <c r="F325" s="1393" t="s">
        <v>50</v>
      </c>
      <c r="G325" s="539" t="s">
        <v>76</v>
      </c>
      <c r="H325" s="774">
        <f>I325+K325</f>
        <v>0</v>
      </c>
      <c r="I325" s="768">
        <v>0</v>
      </c>
      <c r="J325" s="775"/>
      <c r="K325" s="770">
        <v>0</v>
      </c>
      <c r="L325" s="771">
        <v>0</v>
      </c>
      <c r="M325" s="772">
        <v>0</v>
      </c>
      <c r="N325" s="51"/>
      <c r="O325" s="66"/>
      <c r="P325" s="67"/>
      <c r="Q325" s="37"/>
      <c r="R325" s="509"/>
      <c r="S325" s="509"/>
      <c r="T325" s="50"/>
      <c r="U325" s="509"/>
      <c r="V325" s="509"/>
      <c r="W325" s="509"/>
      <c r="X325" s="505"/>
      <c r="Y325" s="505"/>
    </row>
    <row r="326" spans="1:25" ht="25.9" hidden="1" customHeight="1">
      <c r="A326" s="1381"/>
      <c r="B326" s="1384"/>
      <c r="C326" s="1341"/>
      <c r="D326" s="1387"/>
      <c r="E326" s="1390"/>
      <c r="F326" s="1394"/>
      <c r="G326" s="38" t="s">
        <v>51</v>
      </c>
      <c r="H326" s="762">
        <f>I326+K326</f>
        <v>0</v>
      </c>
      <c r="I326" s="763">
        <v>0</v>
      </c>
      <c r="J326" s="776"/>
      <c r="K326" s="765">
        <v>0</v>
      </c>
      <c r="L326" s="773">
        <v>0</v>
      </c>
      <c r="M326" s="767">
        <v>0</v>
      </c>
      <c r="N326" s="84"/>
      <c r="O326" s="70"/>
      <c r="P326" s="71"/>
      <c r="Q326" s="42"/>
      <c r="R326" s="509"/>
      <c r="S326" s="509"/>
      <c r="T326" s="50"/>
      <c r="U326" s="509"/>
      <c r="V326" s="509"/>
      <c r="W326" s="509"/>
      <c r="X326" s="505"/>
      <c r="Y326" s="505"/>
    </row>
    <row r="327" spans="1:25" ht="13.15" hidden="1" customHeight="1">
      <c r="A327" s="1381"/>
      <c r="B327" s="1384"/>
      <c r="C327" s="1341"/>
      <c r="D327" s="1387"/>
      <c r="E327" s="1391"/>
      <c r="F327" s="1395"/>
      <c r="G327" s="38" t="s">
        <v>35</v>
      </c>
      <c r="H327" s="762">
        <f>I327+K327</f>
        <v>0</v>
      </c>
      <c r="I327" s="777"/>
      <c r="J327" s="776"/>
      <c r="K327" s="778"/>
      <c r="L327" s="773"/>
      <c r="M327" s="767"/>
      <c r="N327" s="84"/>
      <c r="O327" s="82"/>
      <c r="P327" s="83"/>
      <c r="Q327" s="44"/>
      <c r="R327" s="509"/>
      <c r="S327" s="509"/>
      <c r="T327" s="50"/>
      <c r="U327" s="509"/>
      <c r="V327" s="509"/>
      <c r="W327" s="509"/>
      <c r="X327" s="505"/>
      <c r="Y327" s="505"/>
    </row>
    <row r="328" spans="1:25" ht="13.15" hidden="1" customHeight="1">
      <c r="A328" s="1381"/>
      <c r="B328" s="1384"/>
      <c r="C328" s="1341"/>
      <c r="D328" s="1387"/>
      <c r="E328" s="1391"/>
      <c r="F328" s="1391"/>
      <c r="G328" s="15"/>
      <c r="H328" s="779"/>
      <c r="I328" s="780"/>
      <c r="J328" s="781"/>
      <c r="K328" s="782"/>
      <c r="L328" s="783"/>
      <c r="M328" s="784"/>
      <c r="N328" s="84"/>
      <c r="O328" s="82"/>
      <c r="P328" s="83"/>
      <c r="Q328" s="44"/>
      <c r="R328" s="509"/>
      <c r="S328" s="509"/>
      <c r="T328" s="50"/>
      <c r="U328" s="509"/>
      <c r="V328" s="509"/>
      <c r="W328" s="509"/>
      <c r="X328" s="505"/>
      <c r="Y328" s="505"/>
    </row>
    <row r="329" spans="1:25" ht="13.9" hidden="1" customHeight="1" thickBot="1">
      <c r="A329" s="1382"/>
      <c r="B329" s="1385"/>
      <c r="C329" s="1342"/>
      <c r="D329" s="1388"/>
      <c r="E329" s="1392"/>
      <c r="F329" s="1392"/>
      <c r="G329" s="45" t="s">
        <v>12</v>
      </c>
      <c r="H329" s="756">
        <f t="shared" ref="H329:M329" si="84">SUM(H325:H327)</f>
        <v>0</v>
      </c>
      <c r="I329" s="757">
        <f t="shared" si="84"/>
        <v>0</v>
      </c>
      <c r="J329" s="758">
        <f t="shared" si="84"/>
        <v>0</v>
      </c>
      <c r="K329" s="759">
        <f t="shared" si="84"/>
        <v>0</v>
      </c>
      <c r="L329" s="760">
        <f t="shared" si="84"/>
        <v>0</v>
      </c>
      <c r="M329" s="761">
        <f t="shared" si="84"/>
        <v>0</v>
      </c>
      <c r="N329" s="85"/>
      <c r="O329" s="74"/>
      <c r="P329" s="75"/>
      <c r="Q329" s="49"/>
      <c r="R329" s="509"/>
      <c r="S329" s="509"/>
      <c r="T329" s="50"/>
      <c r="U329" s="509"/>
      <c r="V329" s="509"/>
      <c r="W329" s="509"/>
      <c r="X329" s="505"/>
      <c r="Y329" s="505"/>
    </row>
    <row r="330" spans="1:25" ht="15.6" hidden="1" customHeight="1">
      <c r="A330" s="1380"/>
      <c r="B330" s="1383"/>
      <c r="C330" s="1340"/>
      <c r="D330" s="1386" t="s">
        <v>144</v>
      </c>
      <c r="E330" s="1389" t="s">
        <v>39</v>
      </c>
      <c r="F330" s="1393" t="s">
        <v>50</v>
      </c>
      <c r="G330" s="539" t="s">
        <v>76</v>
      </c>
      <c r="H330" s="774">
        <f>I330+K330</f>
        <v>0</v>
      </c>
      <c r="I330" s="768">
        <v>0</v>
      </c>
      <c r="J330" s="775"/>
      <c r="K330" s="770">
        <v>0</v>
      </c>
      <c r="L330" s="771">
        <v>0</v>
      </c>
      <c r="M330" s="772">
        <v>0</v>
      </c>
      <c r="N330" s="51"/>
      <c r="O330" s="66"/>
      <c r="P330" s="67"/>
      <c r="Q330" s="37"/>
      <c r="R330" s="509"/>
      <c r="S330" s="509"/>
      <c r="T330" s="50"/>
      <c r="U330" s="509"/>
      <c r="V330" s="509"/>
      <c r="W330" s="509"/>
      <c r="X330" s="505"/>
      <c r="Y330" s="505"/>
    </row>
    <row r="331" spans="1:25" ht="16.899999999999999" hidden="1" customHeight="1">
      <c r="A331" s="1381"/>
      <c r="B331" s="1384"/>
      <c r="C331" s="1341"/>
      <c r="D331" s="1387"/>
      <c r="E331" s="1390"/>
      <c r="F331" s="1394"/>
      <c r="G331" s="38" t="s">
        <v>51</v>
      </c>
      <c r="H331" s="762">
        <f>I331+K331</f>
        <v>0</v>
      </c>
      <c r="I331" s="763">
        <v>0</v>
      </c>
      <c r="J331" s="776"/>
      <c r="K331" s="765">
        <v>0</v>
      </c>
      <c r="L331" s="773">
        <v>0</v>
      </c>
      <c r="M331" s="767">
        <v>0</v>
      </c>
      <c r="N331" s="84"/>
      <c r="O331" s="70"/>
      <c r="P331" s="71"/>
      <c r="Q331" s="42"/>
      <c r="R331" s="509"/>
      <c r="S331" s="509"/>
      <c r="T331" s="50"/>
      <c r="U331" s="509"/>
      <c r="V331" s="509"/>
      <c r="W331" s="509"/>
      <c r="X331" s="505"/>
      <c r="Y331" s="505"/>
    </row>
    <row r="332" spans="1:25" ht="13.15" hidden="1" customHeight="1">
      <c r="A332" s="1381"/>
      <c r="B332" s="1384"/>
      <c r="C332" s="1341"/>
      <c r="D332" s="1387"/>
      <c r="E332" s="1391"/>
      <c r="F332" s="1395"/>
      <c r="G332" s="38"/>
      <c r="H332" s="762">
        <f>I332+K332</f>
        <v>0</v>
      </c>
      <c r="I332" s="777"/>
      <c r="J332" s="776"/>
      <c r="K332" s="778"/>
      <c r="L332" s="773"/>
      <c r="M332" s="767"/>
      <c r="N332" s="84"/>
      <c r="O332" s="82"/>
      <c r="P332" s="83"/>
      <c r="Q332" s="44"/>
      <c r="R332" s="509"/>
      <c r="S332" s="509"/>
      <c r="T332" s="50"/>
      <c r="U332" s="509"/>
      <c r="V332" s="509"/>
      <c r="W332" s="509"/>
      <c r="X332" s="505"/>
      <c r="Y332" s="505"/>
    </row>
    <row r="333" spans="1:25" ht="13.15" hidden="1" customHeight="1">
      <c r="A333" s="1381"/>
      <c r="B333" s="1384"/>
      <c r="C333" s="1341"/>
      <c r="D333" s="1387"/>
      <c r="E333" s="1391"/>
      <c r="F333" s="1391"/>
      <c r="G333" s="15"/>
      <c r="H333" s="779"/>
      <c r="I333" s="780"/>
      <c r="J333" s="781"/>
      <c r="K333" s="782"/>
      <c r="L333" s="783"/>
      <c r="M333" s="784"/>
      <c r="N333" s="84"/>
      <c r="O333" s="82"/>
      <c r="P333" s="83"/>
      <c r="Q333" s="44"/>
      <c r="R333" s="509"/>
      <c r="S333" s="509"/>
      <c r="T333" s="50"/>
      <c r="U333" s="509"/>
      <c r="V333" s="509"/>
      <c r="W333" s="509"/>
      <c r="X333" s="505"/>
      <c r="Y333" s="505"/>
    </row>
    <row r="334" spans="1:25" ht="13.9" hidden="1" customHeight="1" thickBot="1">
      <c r="A334" s="1382"/>
      <c r="B334" s="1385"/>
      <c r="C334" s="1342"/>
      <c r="D334" s="1388"/>
      <c r="E334" s="1392"/>
      <c r="F334" s="1392"/>
      <c r="G334" s="45" t="s">
        <v>12</v>
      </c>
      <c r="H334" s="756">
        <f t="shared" ref="H334:M334" si="85">SUM(H330:H332)</f>
        <v>0</v>
      </c>
      <c r="I334" s="757">
        <f t="shared" si="85"/>
        <v>0</v>
      </c>
      <c r="J334" s="758">
        <f t="shared" si="85"/>
        <v>0</v>
      </c>
      <c r="K334" s="759">
        <f t="shared" si="85"/>
        <v>0</v>
      </c>
      <c r="L334" s="760">
        <f t="shared" si="85"/>
        <v>0</v>
      </c>
      <c r="M334" s="761">
        <f t="shared" si="85"/>
        <v>0</v>
      </c>
      <c r="N334" s="85"/>
      <c r="O334" s="74"/>
      <c r="P334" s="75"/>
      <c r="Q334" s="49"/>
      <c r="R334" s="509"/>
      <c r="S334" s="509"/>
      <c r="T334" s="50"/>
      <c r="U334" s="509"/>
      <c r="V334" s="509"/>
      <c r="W334" s="509"/>
      <c r="X334" s="505"/>
      <c r="Y334" s="505"/>
    </row>
    <row r="335" spans="1:25" ht="13.15" hidden="1" customHeight="1">
      <c r="A335" s="1380"/>
      <c r="B335" s="1383"/>
      <c r="C335" s="1340"/>
      <c r="D335" s="1386" t="s">
        <v>145</v>
      </c>
      <c r="E335" s="1389" t="s">
        <v>39</v>
      </c>
      <c r="F335" s="1393" t="s">
        <v>50</v>
      </c>
      <c r="G335" s="539" t="s">
        <v>76</v>
      </c>
      <c r="H335" s="774">
        <f>I335+K335</f>
        <v>0</v>
      </c>
      <c r="I335" s="768">
        <v>0</v>
      </c>
      <c r="J335" s="775"/>
      <c r="K335" s="770">
        <v>0</v>
      </c>
      <c r="L335" s="771">
        <v>0</v>
      </c>
      <c r="M335" s="772">
        <v>0</v>
      </c>
      <c r="N335" s="51"/>
      <c r="O335" s="66"/>
      <c r="P335" s="940"/>
      <c r="Q335" s="37"/>
      <c r="R335" s="509"/>
      <c r="S335" s="509"/>
      <c r="T335" s="50"/>
      <c r="U335" s="509"/>
      <c r="V335" s="509"/>
      <c r="W335" s="509"/>
      <c r="X335" s="505"/>
      <c r="Y335" s="505"/>
    </row>
    <row r="336" spans="1:25" ht="11.45" hidden="1" customHeight="1">
      <c r="A336" s="1381"/>
      <c r="B336" s="1384"/>
      <c r="C336" s="1341"/>
      <c r="D336" s="1387"/>
      <c r="E336" s="1390"/>
      <c r="F336" s="1394"/>
      <c r="G336" s="38" t="s">
        <v>51</v>
      </c>
      <c r="H336" s="762">
        <f>I336+K336</f>
        <v>0</v>
      </c>
      <c r="I336" s="763">
        <v>0</v>
      </c>
      <c r="J336" s="776"/>
      <c r="K336" s="765">
        <v>0</v>
      </c>
      <c r="L336" s="773">
        <v>0</v>
      </c>
      <c r="M336" s="767">
        <v>0</v>
      </c>
      <c r="N336" s="84"/>
      <c r="O336" s="70"/>
      <c r="P336" s="71"/>
      <c r="Q336" s="42"/>
      <c r="R336" s="509"/>
      <c r="S336" s="509"/>
      <c r="T336" s="50"/>
      <c r="U336" s="509"/>
      <c r="V336" s="509"/>
      <c r="W336" s="509"/>
      <c r="X336" s="505"/>
      <c r="Y336" s="505"/>
    </row>
    <row r="337" spans="1:25" ht="13.15" hidden="1" customHeight="1">
      <c r="A337" s="1381"/>
      <c r="B337" s="1384"/>
      <c r="C337" s="1341"/>
      <c r="D337" s="1387"/>
      <c r="E337" s="1391"/>
      <c r="F337" s="1395"/>
      <c r="G337" s="38"/>
      <c r="H337" s="762"/>
      <c r="I337" s="777"/>
      <c r="J337" s="776"/>
      <c r="K337" s="778"/>
      <c r="L337" s="773"/>
      <c r="M337" s="767"/>
      <c r="N337" s="84"/>
      <c r="O337" s="82"/>
      <c r="P337" s="83"/>
      <c r="Q337" s="44"/>
      <c r="R337" s="509"/>
      <c r="S337" s="509"/>
      <c r="T337" s="50"/>
      <c r="U337" s="509"/>
      <c r="V337" s="509"/>
      <c r="W337" s="509"/>
      <c r="X337" s="505"/>
      <c r="Y337" s="505"/>
    </row>
    <row r="338" spans="1:25" ht="13.15" hidden="1" customHeight="1">
      <c r="A338" s="1381"/>
      <c r="B338" s="1384"/>
      <c r="C338" s="1341"/>
      <c r="D338" s="1387"/>
      <c r="E338" s="1391"/>
      <c r="F338" s="1391"/>
      <c r="G338" s="15"/>
      <c r="H338" s="779"/>
      <c r="I338" s="780"/>
      <c r="J338" s="781"/>
      <c r="K338" s="782"/>
      <c r="L338" s="783"/>
      <c r="M338" s="784"/>
      <c r="N338" s="84"/>
      <c r="O338" s="82"/>
      <c r="P338" s="83"/>
      <c r="Q338" s="44"/>
      <c r="R338" s="509"/>
      <c r="S338" s="509"/>
      <c r="T338" s="50"/>
      <c r="U338" s="509"/>
      <c r="V338" s="509"/>
      <c r="W338" s="509"/>
      <c r="X338" s="505"/>
      <c r="Y338" s="505"/>
    </row>
    <row r="339" spans="1:25" ht="13.9" hidden="1" customHeight="1" thickBot="1">
      <c r="A339" s="1382"/>
      <c r="B339" s="1385"/>
      <c r="C339" s="1342"/>
      <c r="D339" s="1388"/>
      <c r="E339" s="1392"/>
      <c r="F339" s="1392"/>
      <c r="G339" s="45" t="s">
        <v>12</v>
      </c>
      <c r="H339" s="756">
        <f t="shared" ref="H339:M339" si="86">SUM(H335:H337)</f>
        <v>0</v>
      </c>
      <c r="I339" s="757">
        <f t="shared" si="86"/>
        <v>0</v>
      </c>
      <c r="J339" s="758">
        <f t="shared" si="86"/>
        <v>0</v>
      </c>
      <c r="K339" s="759">
        <f t="shared" si="86"/>
        <v>0</v>
      </c>
      <c r="L339" s="760">
        <f t="shared" si="86"/>
        <v>0</v>
      </c>
      <c r="M339" s="761">
        <f t="shared" si="86"/>
        <v>0</v>
      </c>
      <c r="N339" s="85"/>
      <c r="O339" s="74"/>
      <c r="P339" s="75"/>
      <c r="Q339" s="49"/>
      <c r="R339" s="509"/>
      <c r="S339" s="509"/>
      <c r="T339" s="50"/>
      <c r="U339" s="509"/>
      <c r="V339" s="509"/>
      <c r="W339" s="509"/>
      <c r="X339" s="505"/>
      <c r="Y339" s="505"/>
    </row>
    <row r="340" spans="1:25" ht="13.15" hidden="1" customHeight="1">
      <c r="A340" s="1380"/>
      <c r="B340" s="1383"/>
      <c r="C340" s="1340"/>
      <c r="D340" s="1386" t="s">
        <v>346</v>
      </c>
      <c r="E340" s="1389" t="s">
        <v>39</v>
      </c>
      <c r="F340" s="1393" t="s">
        <v>50</v>
      </c>
      <c r="G340" s="539" t="s">
        <v>76</v>
      </c>
      <c r="H340" s="774">
        <f>I340+K340</f>
        <v>0</v>
      </c>
      <c r="I340" s="768">
        <v>0</v>
      </c>
      <c r="J340" s="775"/>
      <c r="K340" s="770">
        <v>0</v>
      </c>
      <c r="L340" s="771">
        <v>0</v>
      </c>
      <c r="M340" s="772">
        <v>0</v>
      </c>
      <c r="N340" s="51"/>
      <c r="O340" s="66"/>
      <c r="P340" s="67"/>
      <c r="Q340" s="37"/>
      <c r="R340" s="509"/>
      <c r="S340" s="509"/>
      <c r="T340" s="50"/>
      <c r="U340" s="509"/>
      <c r="V340" s="509"/>
      <c r="W340" s="509"/>
      <c r="X340" s="505"/>
      <c r="Y340" s="505"/>
    </row>
    <row r="341" spans="1:25" ht="12.6" hidden="1" customHeight="1">
      <c r="A341" s="1381"/>
      <c r="B341" s="1384"/>
      <c r="C341" s="1341"/>
      <c r="D341" s="1387"/>
      <c r="E341" s="1390"/>
      <c r="F341" s="1394"/>
      <c r="G341" s="38" t="s">
        <v>51</v>
      </c>
      <c r="H341" s="762">
        <f>I341+K341</f>
        <v>0</v>
      </c>
      <c r="I341" s="763">
        <v>0</v>
      </c>
      <c r="J341" s="776"/>
      <c r="K341" s="765">
        <v>0</v>
      </c>
      <c r="L341" s="773">
        <v>0</v>
      </c>
      <c r="M341" s="767">
        <v>0</v>
      </c>
      <c r="N341" s="84"/>
      <c r="O341" s="70"/>
      <c r="P341" s="71"/>
      <c r="Q341" s="42"/>
      <c r="R341" s="509"/>
      <c r="S341" s="509"/>
      <c r="T341" s="50"/>
      <c r="U341" s="509"/>
      <c r="V341" s="509"/>
      <c r="W341" s="509"/>
      <c r="X341" s="505"/>
      <c r="Y341" s="505"/>
    </row>
    <row r="342" spans="1:25" ht="13.15" hidden="1" customHeight="1">
      <c r="A342" s="1381"/>
      <c r="B342" s="1384"/>
      <c r="C342" s="1341"/>
      <c r="D342" s="1387"/>
      <c r="E342" s="1391"/>
      <c r="F342" s="1395"/>
      <c r="G342" s="38"/>
      <c r="H342" s="762"/>
      <c r="I342" s="777"/>
      <c r="J342" s="776"/>
      <c r="K342" s="778"/>
      <c r="L342" s="773"/>
      <c r="M342" s="767"/>
      <c r="N342" s="84"/>
      <c r="O342" s="82"/>
      <c r="P342" s="83"/>
      <c r="Q342" s="44"/>
      <c r="R342" s="509"/>
      <c r="S342" s="509"/>
      <c r="T342" s="50"/>
      <c r="U342" s="509"/>
      <c r="V342" s="509"/>
      <c r="W342" s="509"/>
      <c r="X342" s="505"/>
      <c r="Y342" s="505"/>
    </row>
    <row r="343" spans="1:25" ht="13.15" hidden="1" customHeight="1">
      <c r="A343" s="1381"/>
      <c r="B343" s="1384"/>
      <c r="C343" s="1341"/>
      <c r="D343" s="1387"/>
      <c r="E343" s="1391"/>
      <c r="F343" s="1391"/>
      <c r="G343" s="15"/>
      <c r="H343" s="779"/>
      <c r="I343" s="780"/>
      <c r="J343" s="781"/>
      <c r="K343" s="782"/>
      <c r="L343" s="783"/>
      <c r="M343" s="784"/>
      <c r="N343" s="84"/>
      <c r="O343" s="82"/>
      <c r="P343" s="83"/>
      <c r="Q343" s="44"/>
      <c r="R343" s="509"/>
      <c r="S343" s="509"/>
      <c r="T343" s="50"/>
      <c r="U343" s="509"/>
      <c r="V343" s="509"/>
      <c r="W343" s="509"/>
      <c r="X343" s="505"/>
      <c r="Y343" s="505"/>
    </row>
    <row r="344" spans="1:25" ht="13.9" hidden="1" customHeight="1" thickBot="1">
      <c r="A344" s="1382"/>
      <c r="B344" s="1385"/>
      <c r="C344" s="1342"/>
      <c r="D344" s="1388"/>
      <c r="E344" s="1392"/>
      <c r="F344" s="1392"/>
      <c r="G344" s="45" t="s">
        <v>12</v>
      </c>
      <c r="H344" s="756">
        <f t="shared" ref="H344:M344" si="87">SUM(H340:H342)</f>
        <v>0</v>
      </c>
      <c r="I344" s="757">
        <f t="shared" si="87"/>
        <v>0</v>
      </c>
      <c r="J344" s="758">
        <f t="shared" si="87"/>
        <v>0</v>
      </c>
      <c r="K344" s="759">
        <f t="shared" si="87"/>
        <v>0</v>
      </c>
      <c r="L344" s="760">
        <f t="shared" si="87"/>
        <v>0</v>
      </c>
      <c r="M344" s="761">
        <f t="shared" si="87"/>
        <v>0</v>
      </c>
      <c r="N344" s="85"/>
      <c r="O344" s="74"/>
      <c r="P344" s="75"/>
      <c r="Q344" s="49"/>
      <c r="R344" s="509"/>
      <c r="S344" s="509"/>
      <c r="T344" s="50"/>
      <c r="U344" s="509"/>
      <c r="V344" s="509"/>
      <c r="W344" s="509"/>
      <c r="X344" s="505"/>
      <c r="Y344" s="505"/>
    </row>
    <row r="345" spans="1:25" ht="13.15" hidden="1" customHeight="1">
      <c r="A345" s="1380"/>
      <c r="B345" s="1383"/>
      <c r="C345" s="1340"/>
      <c r="D345" s="1386" t="s">
        <v>146</v>
      </c>
      <c r="E345" s="1389" t="s">
        <v>39</v>
      </c>
      <c r="F345" s="1393" t="s">
        <v>50</v>
      </c>
      <c r="G345" s="539" t="s">
        <v>76</v>
      </c>
      <c r="H345" s="774">
        <f>I345+K345</f>
        <v>0</v>
      </c>
      <c r="I345" s="768">
        <v>0</v>
      </c>
      <c r="J345" s="775"/>
      <c r="K345" s="770">
        <v>0</v>
      </c>
      <c r="L345" s="771">
        <v>0</v>
      </c>
      <c r="M345" s="772">
        <v>0</v>
      </c>
      <c r="N345" s="51"/>
      <c r="O345" s="66"/>
      <c r="P345" s="67"/>
      <c r="Q345" s="37"/>
      <c r="R345" s="509"/>
      <c r="S345" s="509"/>
      <c r="T345" s="50"/>
      <c r="U345" s="509"/>
      <c r="V345" s="509"/>
      <c r="W345" s="509"/>
      <c r="X345" s="505"/>
      <c r="Y345" s="505"/>
    </row>
    <row r="346" spans="1:25" ht="12.6" hidden="1" customHeight="1">
      <c r="A346" s="1381"/>
      <c r="B346" s="1384"/>
      <c r="C346" s="1341"/>
      <c r="D346" s="1387"/>
      <c r="E346" s="1390"/>
      <c r="F346" s="1394"/>
      <c r="G346" s="38" t="s">
        <v>51</v>
      </c>
      <c r="H346" s="762">
        <f>I346+K346</f>
        <v>0</v>
      </c>
      <c r="I346" s="763">
        <v>0</v>
      </c>
      <c r="J346" s="776"/>
      <c r="K346" s="765">
        <v>0</v>
      </c>
      <c r="L346" s="773">
        <v>0</v>
      </c>
      <c r="M346" s="767">
        <v>0</v>
      </c>
      <c r="N346" s="84"/>
      <c r="O346" s="70"/>
      <c r="P346" s="71"/>
      <c r="Q346" s="42"/>
      <c r="R346" s="509"/>
      <c r="S346" s="509"/>
      <c r="T346" s="50"/>
      <c r="U346" s="509"/>
      <c r="V346" s="509"/>
      <c r="W346" s="509"/>
      <c r="X346" s="505"/>
      <c r="Y346" s="505"/>
    </row>
    <row r="347" spans="1:25" ht="13.15" hidden="1" customHeight="1">
      <c r="A347" s="1381"/>
      <c r="B347" s="1384"/>
      <c r="C347" s="1341"/>
      <c r="D347" s="1387"/>
      <c r="E347" s="1391"/>
      <c r="F347" s="1395"/>
      <c r="G347" s="38"/>
      <c r="H347" s="762"/>
      <c r="I347" s="777"/>
      <c r="J347" s="776"/>
      <c r="K347" s="778"/>
      <c r="L347" s="773"/>
      <c r="M347" s="767"/>
      <c r="N347" s="84"/>
      <c r="O347" s="82"/>
      <c r="P347" s="83"/>
      <c r="Q347" s="44"/>
      <c r="R347" s="509"/>
      <c r="S347" s="509"/>
      <c r="T347" s="50"/>
      <c r="U347" s="509"/>
      <c r="V347" s="509"/>
      <c r="W347" s="509"/>
      <c r="X347" s="505"/>
      <c r="Y347" s="505"/>
    </row>
    <row r="348" spans="1:25" ht="13.15" hidden="1" customHeight="1">
      <c r="A348" s="1381"/>
      <c r="B348" s="1384"/>
      <c r="C348" s="1341"/>
      <c r="D348" s="1387"/>
      <c r="E348" s="1391"/>
      <c r="F348" s="1391"/>
      <c r="G348" s="15"/>
      <c r="H348" s="779"/>
      <c r="I348" s="780"/>
      <c r="J348" s="781"/>
      <c r="K348" s="782"/>
      <c r="L348" s="783"/>
      <c r="M348" s="784"/>
      <c r="N348" s="84"/>
      <c r="O348" s="82"/>
      <c r="P348" s="83"/>
      <c r="Q348" s="44"/>
      <c r="R348" s="509"/>
      <c r="S348" s="509"/>
      <c r="T348" s="50"/>
      <c r="U348" s="509"/>
      <c r="V348" s="509"/>
      <c r="W348" s="509"/>
      <c r="X348" s="505"/>
      <c r="Y348" s="505"/>
    </row>
    <row r="349" spans="1:25" ht="13.9" hidden="1" customHeight="1" thickBot="1">
      <c r="A349" s="1382"/>
      <c r="B349" s="1385"/>
      <c r="C349" s="1342"/>
      <c r="D349" s="1388"/>
      <c r="E349" s="1392"/>
      <c r="F349" s="1392"/>
      <c r="G349" s="45" t="s">
        <v>12</v>
      </c>
      <c r="H349" s="756">
        <f t="shared" ref="H349:M349" si="88">SUM(H345:H347)</f>
        <v>0</v>
      </c>
      <c r="I349" s="757">
        <f t="shared" si="88"/>
        <v>0</v>
      </c>
      <c r="J349" s="758">
        <f t="shared" si="88"/>
        <v>0</v>
      </c>
      <c r="K349" s="759">
        <f t="shared" si="88"/>
        <v>0</v>
      </c>
      <c r="L349" s="760">
        <f t="shared" si="88"/>
        <v>0</v>
      </c>
      <c r="M349" s="761">
        <f t="shared" si="88"/>
        <v>0</v>
      </c>
      <c r="N349" s="85"/>
      <c r="O349" s="74"/>
      <c r="P349" s="75"/>
      <c r="Q349" s="49"/>
      <c r="R349" s="509"/>
      <c r="S349" s="509"/>
      <c r="T349" s="50"/>
      <c r="U349" s="509"/>
      <c r="V349" s="509"/>
      <c r="W349" s="509"/>
      <c r="X349" s="505"/>
      <c r="Y349" s="505"/>
    </row>
    <row r="350" spans="1:25" ht="13.15" hidden="1" customHeight="1">
      <c r="A350" s="1380"/>
      <c r="B350" s="1383"/>
      <c r="C350" s="1340"/>
      <c r="D350" s="1386" t="s">
        <v>147</v>
      </c>
      <c r="E350" s="1389" t="s">
        <v>39</v>
      </c>
      <c r="F350" s="1393" t="s">
        <v>50</v>
      </c>
      <c r="G350" s="539" t="s">
        <v>76</v>
      </c>
      <c r="H350" s="774">
        <f>I350+K350</f>
        <v>0</v>
      </c>
      <c r="I350" s="768">
        <v>0</v>
      </c>
      <c r="J350" s="775"/>
      <c r="K350" s="770">
        <v>0</v>
      </c>
      <c r="L350" s="771">
        <v>0</v>
      </c>
      <c r="M350" s="772">
        <v>0</v>
      </c>
      <c r="N350" s="51"/>
      <c r="O350" s="66"/>
      <c r="P350" s="67"/>
      <c r="Q350" s="37"/>
      <c r="R350" s="509"/>
      <c r="S350" s="509"/>
      <c r="T350" s="50"/>
      <c r="U350" s="509"/>
      <c r="V350" s="509"/>
      <c r="W350" s="509"/>
      <c r="X350" s="505"/>
      <c r="Y350" s="505"/>
    </row>
    <row r="351" spans="1:25" ht="18.600000000000001" hidden="1" customHeight="1">
      <c r="A351" s="1381"/>
      <c r="B351" s="1384"/>
      <c r="C351" s="1341"/>
      <c r="D351" s="1387"/>
      <c r="E351" s="1390"/>
      <c r="F351" s="1394"/>
      <c r="G351" s="38" t="s">
        <v>51</v>
      </c>
      <c r="H351" s="762">
        <f>I351+K351</f>
        <v>0</v>
      </c>
      <c r="I351" s="763">
        <v>0</v>
      </c>
      <c r="J351" s="776"/>
      <c r="K351" s="765">
        <v>0</v>
      </c>
      <c r="L351" s="773">
        <v>0</v>
      </c>
      <c r="M351" s="767">
        <v>0</v>
      </c>
      <c r="N351" s="84"/>
      <c r="O351" s="70"/>
      <c r="P351" s="71"/>
      <c r="Q351" s="42"/>
      <c r="R351" s="509"/>
      <c r="S351" s="509"/>
      <c r="T351" s="50"/>
      <c r="U351" s="509"/>
      <c r="V351" s="509"/>
      <c r="W351" s="509"/>
      <c r="X351" s="505"/>
      <c r="Y351" s="505"/>
    </row>
    <row r="352" spans="1:25" ht="13.15" hidden="1" customHeight="1">
      <c r="A352" s="1381"/>
      <c r="B352" s="1384"/>
      <c r="C352" s="1341"/>
      <c r="D352" s="1387"/>
      <c r="E352" s="1391"/>
      <c r="F352" s="1395"/>
      <c r="G352" s="38"/>
      <c r="H352" s="762"/>
      <c r="I352" s="777"/>
      <c r="J352" s="776"/>
      <c r="K352" s="778"/>
      <c r="L352" s="773"/>
      <c r="M352" s="767"/>
      <c r="N352" s="84"/>
      <c r="O352" s="82"/>
      <c r="P352" s="83"/>
      <c r="Q352" s="44"/>
      <c r="R352" s="509"/>
      <c r="S352" s="509"/>
      <c r="T352" s="50"/>
      <c r="U352" s="509"/>
      <c r="V352" s="509"/>
      <c r="W352" s="509"/>
      <c r="X352" s="505"/>
      <c r="Y352" s="505"/>
    </row>
    <row r="353" spans="1:25" ht="13.15" hidden="1" customHeight="1">
      <c r="A353" s="1381"/>
      <c r="B353" s="1384"/>
      <c r="C353" s="1341"/>
      <c r="D353" s="1387"/>
      <c r="E353" s="1391"/>
      <c r="F353" s="1391"/>
      <c r="G353" s="15"/>
      <c r="H353" s="779"/>
      <c r="I353" s="780"/>
      <c r="J353" s="781"/>
      <c r="K353" s="782"/>
      <c r="L353" s="783"/>
      <c r="M353" s="784"/>
      <c r="N353" s="84"/>
      <c r="O353" s="82"/>
      <c r="P353" s="83"/>
      <c r="Q353" s="44"/>
      <c r="R353" s="509"/>
      <c r="S353" s="509"/>
      <c r="T353" s="50"/>
      <c r="U353" s="509"/>
      <c r="V353" s="509"/>
      <c r="W353" s="509"/>
      <c r="X353" s="505"/>
      <c r="Y353" s="505"/>
    </row>
    <row r="354" spans="1:25" ht="13.9" hidden="1" customHeight="1" thickBot="1">
      <c r="A354" s="1382"/>
      <c r="B354" s="1385"/>
      <c r="C354" s="1342"/>
      <c r="D354" s="1388"/>
      <c r="E354" s="1392"/>
      <c r="F354" s="1392"/>
      <c r="G354" s="45" t="s">
        <v>12</v>
      </c>
      <c r="H354" s="756">
        <f t="shared" ref="H354:M354" si="89">SUM(H350:H352)</f>
        <v>0</v>
      </c>
      <c r="I354" s="757">
        <f t="shared" si="89"/>
        <v>0</v>
      </c>
      <c r="J354" s="758">
        <f t="shared" si="89"/>
        <v>0</v>
      </c>
      <c r="K354" s="759">
        <f t="shared" si="89"/>
        <v>0</v>
      </c>
      <c r="L354" s="760">
        <f t="shared" si="89"/>
        <v>0</v>
      </c>
      <c r="M354" s="761">
        <f t="shared" si="89"/>
        <v>0</v>
      </c>
      <c r="N354" s="85"/>
      <c r="O354" s="74"/>
      <c r="P354" s="75"/>
      <c r="Q354" s="49"/>
      <c r="R354" s="509"/>
      <c r="S354" s="509"/>
      <c r="T354" s="50"/>
      <c r="U354" s="509"/>
      <c r="V354" s="509"/>
      <c r="W354" s="509"/>
      <c r="X354" s="505"/>
      <c r="Y354" s="505"/>
    </row>
    <row r="355" spans="1:25" ht="13.15" hidden="1" customHeight="1">
      <c r="A355" s="1380"/>
      <c r="B355" s="1383"/>
      <c r="C355" s="1340"/>
      <c r="D355" s="1386" t="s">
        <v>148</v>
      </c>
      <c r="E355" s="1389" t="s">
        <v>39</v>
      </c>
      <c r="F355" s="1393" t="s">
        <v>50</v>
      </c>
      <c r="G355" s="539" t="s">
        <v>76</v>
      </c>
      <c r="H355" s="774">
        <f>I355+K355</f>
        <v>0</v>
      </c>
      <c r="I355" s="768">
        <v>0</v>
      </c>
      <c r="J355" s="775"/>
      <c r="K355" s="770">
        <v>0</v>
      </c>
      <c r="L355" s="771">
        <v>0</v>
      </c>
      <c r="M355" s="772">
        <v>0</v>
      </c>
      <c r="N355" s="51"/>
      <c r="O355" s="66"/>
      <c r="P355" s="67"/>
      <c r="Q355" s="37"/>
      <c r="R355" s="509"/>
      <c r="S355" s="509"/>
      <c r="T355" s="50"/>
      <c r="U355" s="509"/>
      <c r="V355" s="509"/>
      <c r="W355" s="509"/>
      <c r="X355" s="505"/>
      <c r="Y355" s="505"/>
    </row>
    <row r="356" spans="1:25" ht="23.45" hidden="1" customHeight="1">
      <c r="A356" s="1381"/>
      <c r="B356" s="1384"/>
      <c r="C356" s="1341"/>
      <c r="D356" s="1387"/>
      <c r="E356" s="1390"/>
      <c r="F356" s="1394"/>
      <c r="G356" s="38" t="s">
        <v>51</v>
      </c>
      <c r="H356" s="762">
        <f>I356+K356</f>
        <v>0</v>
      </c>
      <c r="I356" s="763">
        <v>0</v>
      </c>
      <c r="J356" s="776"/>
      <c r="K356" s="765">
        <v>0</v>
      </c>
      <c r="L356" s="773">
        <v>0</v>
      </c>
      <c r="M356" s="767">
        <v>0</v>
      </c>
      <c r="N356" s="84"/>
      <c r="O356" s="70"/>
      <c r="P356" s="71"/>
      <c r="Q356" s="42"/>
      <c r="R356" s="509"/>
      <c r="S356" s="509"/>
      <c r="T356" s="50"/>
      <c r="U356" s="509"/>
      <c r="V356" s="509"/>
      <c r="W356" s="509"/>
      <c r="X356" s="505"/>
      <c r="Y356" s="505"/>
    </row>
    <row r="357" spans="1:25" ht="13.15" hidden="1" customHeight="1">
      <c r="A357" s="1381"/>
      <c r="B357" s="1384"/>
      <c r="C357" s="1341"/>
      <c r="D357" s="1387"/>
      <c r="E357" s="1391"/>
      <c r="F357" s="1395"/>
      <c r="G357" s="38"/>
      <c r="H357" s="762"/>
      <c r="I357" s="777"/>
      <c r="J357" s="776"/>
      <c r="K357" s="778"/>
      <c r="L357" s="773"/>
      <c r="M357" s="767"/>
      <c r="N357" s="84"/>
      <c r="O357" s="82"/>
      <c r="P357" s="83"/>
      <c r="Q357" s="44"/>
      <c r="R357" s="509"/>
      <c r="S357" s="509"/>
      <c r="T357" s="50"/>
      <c r="U357" s="509"/>
      <c r="V357" s="509"/>
      <c r="W357" s="509"/>
      <c r="X357" s="505"/>
      <c r="Y357" s="505"/>
    </row>
    <row r="358" spans="1:25" ht="13.15" hidden="1" customHeight="1">
      <c r="A358" s="1381"/>
      <c r="B358" s="1384"/>
      <c r="C358" s="1341"/>
      <c r="D358" s="1387"/>
      <c r="E358" s="1391"/>
      <c r="F358" s="1391"/>
      <c r="G358" s="15"/>
      <c r="H358" s="779"/>
      <c r="I358" s="780"/>
      <c r="J358" s="781"/>
      <c r="K358" s="782"/>
      <c r="L358" s="783"/>
      <c r="M358" s="784"/>
      <c r="N358" s="84"/>
      <c r="O358" s="82"/>
      <c r="P358" s="83"/>
      <c r="Q358" s="44"/>
      <c r="R358" s="509"/>
      <c r="S358" s="509"/>
      <c r="T358" s="50"/>
      <c r="U358" s="509"/>
      <c r="V358" s="509"/>
      <c r="W358" s="509"/>
      <c r="X358" s="505"/>
      <c r="Y358" s="505"/>
    </row>
    <row r="359" spans="1:25" ht="13.9" hidden="1" customHeight="1" thickBot="1">
      <c r="A359" s="1382"/>
      <c r="B359" s="1385"/>
      <c r="C359" s="1342"/>
      <c r="D359" s="1388"/>
      <c r="E359" s="1392"/>
      <c r="F359" s="1392"/>
      <c r="G359" s="45" t="s">
        <v>12</v>
      </c>
      <c r="H359" s="756">
        <f t="shared" ref="H359:M359" si="90">SUM(H355:H357)</f>
        <v>0</v>
      </c>
      <c r="I359" s="757">
        <f t="shared" si="90"/>
        <v>0</v>
      </c>
      <c r="J359" s="758">
        <f t="shared" si="90"/>
        <v>0</v>
      </c>
      <c r="K359" s="759">
        <f t="shared" si="90"/>
        <v>0</v>
      </c>
      <c r="L359" s="760">
        <f t="shared" si="90"/>
        <v>0</v>
      </c>
      <c r="M359" s="761">
        <f t="shared" si="90"/>
        <v>0</v>
      </c>
      <c r="N359" s="85"/>
      <c r="O359" s="74"/>
      <c r="P359" s="75"/>
      <c r="Q359" s="49"/>
      <c r="R359" s="509"/>
      <c r="S359" s="509"/>
      <c r="T359" s="50"/>
      <c r="U359" s="509"/>
      <c r="V359" s="509"/>
      <c r="W359" s="509"/>
      <c r="X359" s="505"/>
      <c r="Y359" s="505"/>
    </row>
    <row r="360" spans="1:25" ht="30" hidden="1" customHeight="1">
      <c r="A360" s="1380"/>
      <c r="B360" s="1383"/>
      <c r="C360" s="1340"/>
      <c r="D360" s="1386" t="s">
        <v>149</v>
      </c>
      <c r="E360" s="1389" t="s">
        <v>39</v>
      </c>
      <c r="F360" s="1393" t="s">
        <v>50</v>
      </c>
      <c r="G360" s="539" t="s">
        <v>76</v>
      </c>
      <c r="H360" s="774">
        <f>I360+K360</f>
        <v>0</v>
      </c>
      <c r="I360" s="768">
        <v>0</v>
      </c>
      <c r="J360" s="775"/>
      <c r="K360" s="770">
        <v>0</v>
      </c>
      <c r="L360" s="771">
        <v>0</v>
      </c>
      <c r="M360" s="772">
        <v>0</v>
      </c>
      <c r="N360" s="51"/>
      <c r="O360" s="66"/>
      <c r="P360" s="67"/>
      <c r="Q360" s="37"/>
      <c r="R360" s="509"/>
      <c r="S360" s="509"/>
      <c r="T360" s="50"/>
      <c r="U360" s="509"/>
      <c r="V360" s="509"/>
      <c r="W360" s="509"/>
      <c r="X360" s="505"/>
      <c r="Y360" s="505"/>
    </row>
    <row r="361" spans="1:25" ht="13.15" hidden="1" customHeight="1">
      <c r="A361" s="1381"/>
      <c r="B361" s="1384"/>
      <c r="C361" s="1341"/>
      <c r="D361" s="1387"/>
      <c r="E361" s="1390"/>
      <c r="F361" s="1394"/>
      <c r="G361" s="38" t="s">
        <v>51</v>
      </c>
      <c r="H361" s="762">
        <f>I361+K361</f>
        <v>0</v>
      </c>
      <c r="I361" s="763">
        <v>0</v>
      </c>
      <c r="J361" s="776"/>
      <c r="K361" s="765">
        <v>0</v>
      </c>
      <c r="L361" s="773">
        <v>0</v>
      </c>
      <c r="M361" s="767">
        <v>0</v>
      </c>
      <c r="N361" s="84"/>
      <c r="O361" s="70"/>
      <c r="P361" s="71"/>
      <c r="Q361" s="42"/>
      <c r="R361" s="509"/>
      <c r="S361" s="509"/>
      <c r="T361" s="50"/>
      <c r="U361" s="509"/>
      <c r="V361" s="509"/>
      <c r="W361" s="509"/>
      <c r="X361" s="505"/>
      <c r="Y361" s="505"/>
    </row>
    <row r="362" spans="1:25" ht="13.15" hidden="1" customHeight="1">
      <c r="A362" s="1381"/>
      <c r="B362" s="1384"/>
      <c r="C362" s="1341"/>
      <c r="D362" s="1387"/>
      <c r="E362" s="1391"/>
      <c r="F362" s="1395"/>
      <c r="G362" s="38"/>
      <c r="H362" s="762"/>
      <c r="I362" s="777"/>
      <c r="J362" s="776"/>
      <c r="K362" s="778"/>
      <c r="L362" s="773"/>
      <c r="M362" s="767"/>
      <c r="N362" s="84"/>
      <c r="O362" s="82"/>
      <c r="P362" s="83"/>
      <c r="Q362" s="44"/>
      <c r="R362" s="509"/>
      <c r="S362" s="509"/>
      <c r="T362" s="50"/>
      <c r="U362" s="509"/>
      <c r="V362" s="509"/>
      <c r="W362" s="509"/>
      <c r="X362" s="505"/>
      <c r="Y362" s="505"/>
    </row>
    <row r="363" spans="1:25" ht="10.15" hidden="1" customHeight="1">
      <c r="A363" s="1381"/>
      <c r="B363" s="1384"/>
      <c r="C363" s="1341"/>
      <c r="D363" s="1387"/>
      <c r="E363" s="1391"/>
      <c r="F363" s="1391"/>
      <c r="G363" s="15"/>
      <c r="H363" s="779"/>
      <c r="I363" s="780"/>
      <c r="J363" s="781"/>
      <c r="K363" s="782"/>
      <c r="L363" s="783"/>
      <c r="M363" s="784"/>
      <c r="N363" s="84"/>
      <c r="O363" s="82"/>
      <c r="P363" s="83"/>
      <c r="Q363" s="44"/>
      <c r="R363" s="509"/>
      <c r="S363" s="509"/>
      <c r="T363" s="50"/>
      <c r="U363" s="509"/>
      <c r="V363" s="509"/>
      <c r="W363" s="509"/>
      <c r="X363" s="505"/>
      <c r="Y363" s="505"/>
    </row>
    <row r="364" spans="1:25" ht="13.9" hidden="1" customHeight="1" thickBot="1">
      <c r="A364" s="1382"/>
      <c r="B364" s="1385"/>
      <c r="C364" s="1342"/>
      <c r="D364" s="1388"/>
      <c r="E364" s="1392"/>
      <c r="F364" s="1392"/>
      <c r="G364" s="45" t="s">
        <v>12</v>
      </c>
      <c r="H364" s="756">
        <f t="shared" ref="H364:M364" si="91">SUM(H360:H362)</f>
        <v>0</v>
      </c>
      <c r="I364" s="757">
        <f t="shared" si="91"/>
        <v>0</v>
      </c>
      <c r="J364" s="758">
        <f t="shared" si="91"/>
        <v>0</v>
      </c>
      <c r="K364" s="759">
        <f t="shared" si="91"/>
        <v>0</v>
      </c>
      <c r="L364" s="760">
        <f t="shared" si="91"/>
        <v>0</v>
      </c>
      <c r="M364" s="761">
        <f t="shared" si="91"/>
        <v>0</v>
      </c>
      <c r="N364" s="85"/>
      <c r="O364" s="74"/>
      <c r="P364" s="75"/>
      <c r="Q364" s="49"/>
      <c r="R364" s="509"/>
      <c r="S364" s="509"/>
      <c r="T364" s="50"/>
      <c r="U364" s="509"/>
      <c r="V364" s="509"/>
      <c r="W364" s="509"/>
      <c r="X364" s="505"/>
      <c r="Y364" s="505"/>
    </row>
    <row r="365" spans="1:25" ht="13.15" hidden="1" customHeight="1">
      <c r="A365" s="1380"/>
      <c r="B365" s="1383"/>
      <c r="C365" s="1340"/>
      <c r="D365" s="1386" t="s">
        <v>150</v>
      </c>
      <c r="E365" s="1389" t="s">
        <v>39</v>
      </c>
      <c r="F365" s="1393" t="s">
        <v>151</v>
      </c>
      <c r="G365" s="539" t="s">
        <v>76</v>
      </c>
      <c r="H365" s="774">
        <f>I365+K365</f>
        <v>0</v>
      </c>
      <c r="I365" s="768">
        <v>0</v>
      </c>
      <c r="J365" s="775"/>
      <c r="K365" s="770">
        <v>0</v>
      </c>
      <c r="L365" s="771">
        <v>0</v>
      </c>
      <c r="M365" s="772">
        <v>0</v>
      </c>
      <c r="N365" s="51"/>
      <c r="O365" s="66"/>
      <c r="P365" s="67"/>
      <c r="Q365" s="37"/>
      <c r="R365" s="509"/>
      <c r="S365" s="509"/>
      <c r="T365" s="50"/>
      <c r="U365" s="509"/>
      <c r="V365" s="509"/>
      <c r="W365" s="509"/>
      <c r="X365" s="505"/>
      <c r="Y365" s="505"/>
    </row>
    <row r="366" spans="1:25" ht="13.15" hidden="1" customHeight="1">
      <c r="A366" s="1381"/>
      <c r="B366" s="1384"/>
      <c r="C366" s="1341"/>
      <c r="D366" s="1387"/>
      <c r="E366" s="1390"/>
      <c r="F366" s="1394"/>
      <c r="G366" s="38" t="s">
        <v>51</v>
      </c>
      <c r="H366" s="762">
        <f>I366+K366</f>
        <v>0</v>
      </c>
      <c r="I366" s="763">
        <v>0</v>
      </c>
      <c r="J366" s="776"/>
      <c r="K366" s="765">
        <v>0</v>
      </c>
      <c r="L366" s="773">
        <v>0</v>
      </c>
      <c r="M366" s="767">
        <v>0</v>
      </c>
      <c r="N366" s="84"/>
      <c r="O366" s="70"/>
      <c r="P366" s="83"/>
      <c r="Q366" s="42"/>
      <c r="R366" s="509"/>
      <c r="S366" s="509"/>
      <c r="T366" s="50"/>
      <c r="U366" s="509"/>
      <c r="V366" s="509"/>
      <c r="W366" s="509"/>
      <c r="X366" s="505"/>
      <c r="Y366" s="505"/>
    </row>
    <row r="367" spans="1:25" ht="13.15" hidden="1" customHeight="1">
      <c r="A367" s="1381"/>
      <c r="B367" s="1384"/>
      <c r="C367" s="1341"/>
      <c r="D367" s="1387"/>
      <c r="E367" s="1391"/>
      <c r="F367" s="1395"/>
      <c r="G367" s="38"/>
      <c r="H367" s="762"/>
      <c r="I367" s="777"/>
      <c r="J367" s="776"/>
      <c r="K367" s="778"/>
      <c r="L367" s="773"/>
      <c r="M367" s="767"/>
      <c r="N367" s="84"/>
      <c r="O367" s="82"/>
      <c r="P367" s="83"/>
      <c r="Q367" s="44"/>
      <c r="R367" s="509"/>
      <c r="S367" s="509"/>
      <c r="T367" s="50"/>
      <c r="U367" s="509"/>
      <c r="V367" s="509"/>
      <c r="W367" s="509"/>
      <c r="X367" s="505"/>
      <c r="Y367" s="505"/>
    </row>
    <row r="368" spans="1:25" ht="16.899999999999999" hidden="1" customHeight="1" thickBot="1">
      <c r="A368" s="1382"/>
      <c r="B368" s="1385"/>
      <c r="C368" s="1342"/>
      <c r="D368" s="1388"/>
      <c r="E368" s="1392"/>
      <c r="F368" s="1392"/>
      <c r="G368" s="45" t="s">
        <v>12</v>
      </c>
      <c r="H368" s="756">
        <f t="shared" ref="H368:M368" si="92">SUM(H365:H367)</f>
        <v>0</v>
      </c>
      <c r="I368" s="757">
        <f t="shared" si="92"/>
        <v>0</v>
      </c>
      <c r="J368" s="758">
        <f t="shared" si="92"/>
        <v>0</v>
      </c>
      <c r="K368" s="759">
        <f t="shared" si="92"/>
        <v>0</v>
      </c>
      <c r="L368" s="760">
        <f t="shared" si="92"/>
        <v>0</v>
      </c>
      <c r="M368" s="761">
        <f t="shared" si="92"/>
        <v>0</v>
      </c>
      <c r="N368" s="85"/>
      <c r="O368" s="74"/>
      <c r="P368" s="75"/>
      <c r="Q368" s="49"/>
      <c r="R368" s="509"/>
      <c r="S368" s="509"/>
      <c r="T368" s="50"/>
      <c r="U368" s="509"/>
      <c r="V368" s="509"/>
      <c r="W368" s="509"/>
      <c r="X368" s="505"/>
      <c r="Y368" s="505"/>
    </row>
    <row r="369" spans="1:25" ht="21.6" hidden="1" customHeight="1">
      <c r="A369" s="1062"/>
      <c r="B369" s="1063"/>
      <c r="C369" s="1064"/>
      <c r="D369" s="1498" t="s">
        <v>374</v>
      </c>
      <c r="E369" s="1500" t="s">
        <v>39</v>
      </c>
      <c r="F369" s="941" t="s">
        <v>84</v>
      </c>
      <c r="G369" s="942" t="s">
        <v>51</v>
      </c>
      <c r="H369" s="943">
        <f>I369+K369</f>
        <v>0</v>
      </c>
      <c r="I369" s="944"/>
      <c r="J369" s="813"/>
      <c r="K369" s="945">
        <v>0</v>
      </c>
      <c r="L369" s="946">
        <v>0</v>
      </c>
      <c r="M369" s="947">
        <v>0</v>
      </c>
      <c r="N369" s="51"/>
      <c r="O369" s="948"/>
      <c r="P369" s="949"/>
      <c r="Q369" s="950"/>
      <c r="R369" s="509"/>
      <c r="S369" s="509"/>
      <c r="T369" s="50"/>
      <c r="U369" s="509"/>
      <c r="V369" s="509"/>
      <c r="W369" s="509"/>
      <c r="X369" s="505"/>
      <c r="Y369" s="505"/>
    </row>
    <row r="370" spans="1:25" ht="8.4499999999999993" hidden="1" customHeight="1">
      <c r="A370" s="1062"/>
      <c r="B370" s="1063"/>
      <c r="C370" s="1064"/>
      <c r="D370" s="1418"/>
      <c r="E370" s="1501"/>
      <c r="F370" s="509"/>
      <c r="G370" s="951"/>
      <c r="H370" s="829"/>
      <c r="I370" s="952"/>
      <c r="J370" s="823"/>
      <c r="K370" s="953"/>
      <c r="L370" s="954"/>
      <c r="M370" s="955"/>
      <c r="N370" s="84"/>
      <c r="O370" s="82"/>
      <c r="P370" s="83"/>
      <c r="Q370" s="44"/>
      <c r="R370" s="509"/>
      <c r="S370" s="509"/>
      <c r="T370" s="50"/>
      <c r="U370" s="509"/>
      <c r="V370" s="509"/>
      <c r="W370" s="509"/>
      <c r="X370" s="505"/>
      <c r="Y370" s="505"/>
    </row>
    <row r="371" spans="1:25" ht="9" hidden="1" customHeight="1">
      <c r="A371" s="1062"/>
      <c r="B371" s="1063"/>
      <c r="C371" s="1064"/>
      <c r="D371" s="1418"/>
      <c r="E371" s="1501"/>
      <c r="F371" s="941"/>
      <c r="G371" s="951"/>
      <c r="H371" s="829"/>
      <c r="I371" s="952"/>
      <c r="J371" s="823"/>
      <c r="K371" s="953"/>
      <c r="L371" s="954"/>
      <c r="M371" s="955"/>
      <c r="N371" s="84"/>
      <c r="O371" s="82"/>
      <c r="P371" s="83"/>
      <c r="Q371" s="44"/>
      <c r="R371" s="509"/>
      <c r="S371" s="509"/>
      <c r="T371" s="50"/>
      <c r="U371" s="509"/>
      <c r="V371" s="509"/>
      <c r="W371" s="509"/>
      <c r="X371" s="505"/>
      <c r="Y371" s="505"/>
    </row>
    <row r="372" spans="1:25" ht="16.899999999999999" hidden="1" customHeight="1" thickBot="1">
      <c r="A372" s="1062"/>
      <c r="B372" s="1063"/>
      <c r="C372" s="1064"/>
      <c r="D372" s="1499"/>
      <c r="E372" s="1502"/>
      <c r="F372" s="941"/>
      <c r="G372" s="956" t="s">
        <v>12</v>
      </c>
      <c r="H372" s="957">
        <f t="shared" ref="H372:M372" si="93">H369+H370+H371</f>
        <v>0</v>
      </c>
      <c r="I372" s="957">
        <f t="shared" si="93"/>
        <v>0</v>
      </c>
      <c r="J372" s="957">
        <f t="shared" si="93"/>
        <v>0</v>
      </c>
      <c r="K372" s="957">
        <f t="shared" si="93"/>
        <v>0</v>
      </c>
      <c r="L372" s="957">
        <f t="shared" si="93"/>
        <v>0</v>
      </c>
      <c r="M372" s="957">
        <f t="shared" si="93"/>
        <v>0</v>
      </c>
      <c r="N372" s="958"/>
      <c r="O372" s="74"/>
      <c r="P372" s="75"/>
      <c r="Q372" s="49"/>
      <c r="R372" s="509"/>
      <c r="S372" s="509"/>
      <c r="T372" s="50"/>
      <c r="U372" s="509"/>
      <c r="V372" s="509"/>
      <c r="W372" s="509"/>
      <c r="X372" s="505"/>
      <c r="Y372" s="505"/>
    </row>
    <row r="373" spans="1:25" ht="14.45" customHeight="1">
      <c r="A373" s="1380"/>
      <c r="B373" s="1383"/>
      <c r="C373" s="1340"/>
      <c r="D373" s="1386" t="s">
        <v>152</v>
      </c>
      <c r="E373" s="1389" t="s">
        <v>39</v>
      </c>
      <c r="F373" s="1393" t="s">
        <v>484</v>
      </c>
      <c r="G373" s="539" t="s">
        <v>35</v>
      </c>
      <c r="H373" s="774">
        <f>I373+K373</f>
        <v>20</v>
      </c>
      <c r="I373" s="768">
        <v>20</v>
      </c>
      <c r="J373" s="775"/>
      <c r="K373" s="770">
        <v>0</v>
      </c>
      <c r="L373" s="771">
        <v>15</v>
      </c>
      <c r="M373" s="772">
        <v>20</v>
      </c>
      <c r="N373" s="1503" t="s">
        <v>341</v>
      </c>
      <c r="O373" s="67">
        <v>3</v>
      </c>
      <c r="P373" s="67">
        <v>3</v>
      </c>
      <c r="Q373" s="37">
        <v>5</v>
      </c>
      <c r="R373" s="509"/>
      <c r="S373" s="509"/>
      <c r="T373" s="50"/>
      <c r="U373" s="509"/>
      <c r="V373" s="509"/>
      <c r="W373" s="509"/>
      <c r="X373" s="505"/>
      <c r="Y373" s="505"/>
    </row>
    <row r="374" spans="1:25" ht="13.15" customHeight="1">
      <c r="A374" s="1381"/>
      <c r="B374" s="1384"/>
      <c r="C374" s="1341"/>
      <c r="D374" s="1387"/>
      <c r="E374" s="1390"/>
      <c r="F374" s="1394"/>
      <c r="G374" s="38"/>
      <c r="H374" s="762"/>
      <c r="I374" s="763"/>
      <c r="J374" s="776"/>
      <c r="K374" s="765"/>
      <c r="L374" s="773"/>
      <c r="M374" s="767"/>
      <c r="N374" s="1504"/>
      <c r="O374" s="71"/>
      <c r="P374" s="71"/>
      <c r="Q374" s="42"/>
      <c r="R374" s="509"/>
      <c r="S374" s="509"/>
      <c r="T374" s="50"/>
      <c r="U374" s="509"/>
      <c r="V374" s="509"/>
      <c r="W374" s="509"/>
      <c r="X374" s="505"/>
      <c r="Y374" s="505"/>
    </row>
    <row r="375" spans="1:25" ht="9.6" customHeight="1">
      <c r="A375" s="1381"/>
      <c r="B375" s="1384"/>
      <c r="C375" s="1341"/>
      <c r="D375" s="1387"/>
      <c r="E375" s="1391"/>
      <c r="F375" s="1395"/>
      <c r="G375" s="15"/>
      <c r="H375" s="779"/>
      <c r="I375" s="780"/>
      <c r="J375" s="781"/>
      <c r="K375" s="782"/>
      <c r="L375" s="783"/>
      <c r="M375" s="784"/>
      <c r="N375" s="157"/>
      <c r="O375" s="83"/>
      <c r="P375" s="158"/>
      <c r="Q375" s="44"/>
      <c r="R375" s="509"/>
      <c r="S375" s="509"/>
      <c r="T375" s="50"/>
      <c r="U375" s="509"/>
      <c r="V375" s="509"/>
      <c r="W375" s="509"/>
      <c r="X375" s="505"/>
      <c r="Y375" s="505"/>
    </row>
    <row r="376" spans="1:25" ht="13.5" thickBot="1">
      <c r="A376" s="1382"/>
      <c r="B376" s="1385"/>
      <c r="C376" s="1342"/>
      <c r="D376" s="1388"/>
      <c r="E376" s="1392"/>
      <c r="F376" s="1392"/>
      <c r="G376" s="45" t="s">
        <v>12</v>
      </c>
      <c r="H376" s="756">
        <f t="shared" ref="H376:M376" si="94">SUM(H373:H375)</f>
        <v>20</v>
      </c>
      <c r="I376" s="756">
        <f t="shared" si="94"/>
        <v>20</v>
      </c>
      <c r="J376" s="756">
        <f t="shared" si="94"/>
        <v>0</v>
      </c>
      <c r="K376" s="756">
        <f t="shared" si="94"/>
        <v>0</v>
      </c>
      <c r="L376" s="756">
        <f t="shared" si="94"/>
        <v>15</v>
      </c>
      <c r="M376" s="756">
        <f t="shared" si="94"/>
        <v>20</v>
      </c>
      <c r="N376" s="159"/>
      <c r="O376" s="75"/>
      <c r="P376" s="75"/>
      <c r="Q376" s="49"/>
      <c r="R376" s="509"/>
      <c r="S376" s="509"/>
      <c r="T376" s="50"/>
      <c r="U376" s="509"/>
      <c r="V376" s="509"/>
      <c r="W376" s="509"/>
      <c r="X376" s="505"/>
      <c r="Y376" s="505"/>
    </row>
    <row r="377" spans="1:25" ht="13.15" customHeight="1">
      <c r="A377" s="1380"/>
      <c r="B377" s="1383"/>
      <c r="C377" s="1340"/>
      <c r="D377" s="1386" t="s">
        <v>153</v>
      </c>
      <c r="E377" s="1389" t="s">
        <v>39</v>
      </c>
      <c r="F377" s="1393" t="s">
        <v>486</v>
      </c>
      <c r="G377" s="539" t="s">
        <v>35</v>
      </c>
      <c r="H377" s="774">
        <f>I377+K377</f>
        <v>42.4</v>
      </c>
      <c r="I377" s="768">
        <v>42.4</v>
      </c>
      <c r="J377" s="769">
        <v>6.7</v>
      </c>
      <c r="K377" s="770">
        <v>0</v>
      </c>
      <c r="L377" s="771">
        <v>10</v>
      </c>
      <c r="M377" s="772">
        <v>8</v>
      </c>
      <c r="N377" s="160"/>
      <c r="O377" s="67"/>
      <c r="P377" s="67"/>
      <c r="Q377" s="37"/>
      <c r="R377" s="509"/>
      <c r="S377" s="509"/>
      <c r="T377" s="50"/>
      <c r="U377" s="509"/>
      <c r="V377" s="509"/>
      <c r="W377" s="509"/>
      <c r="X377" s="505"/>
      <c r="Y377" s="505"/>
    </row>
    <row r="378" spans="1:25" ht="13.15" customHeight="1" thickBot="1">
      <c r="A378" s="1382"/>
      <c r="B378" s="1385"/>
      <c r="C378" s="1342"/>
      <c r="D378" s="1388"/>
      <c r="E378" s="1392"/>
      <c r="F378" s="1392"/>
      <c r="G378" s="45" t="s">
        <v>12</v>
      </c>
      <c r="H378" s="756">
        <f t="shared" ref="H378:M378" si="95">SUM(H377:H377)</f>
        <v>42.4</v>
      </c>
      <c r="I378" s="757">
        <f t="shared" si="95"/>
        <v>42.4</v>
      </c>
      <c r="J378" s="758">
        <f t="shared" si="95"/>
        <v>6.7</v>
      </c>
      <c r="K378" s="759">
        <f t="shared" si="95"/>
        <v>0</v>
      </c>
      <c r="L378" s="760">
        <f t="shared" si="95"/>
        <v>10</v>
      </c>
      <c r="M378" s="761">
        <f t="shared" si="95"/>
        <v>8</v>
      </c>
      <c r="N378" s="159"/>
      <c r="O378" s="75"/>
      <c r="P378" s="75"/>
      <c r="Q378" s="49"/>
      <c r="R378" s="509"/>
      <c r="S378" s="509"/>
      <c r="T378" s="50"/>
      <c r="U378" s="509"/>
      <c r="V378" s="509"/>
      <c r="W378" s="509"/>
      <c r="X378" s="505"/>
      <c r="Y378" s="505"/>
    </row>
    <row r="379" spans="1:25" ht="13.15" customHeight="1">
      <c r="A379" s="1380"/>
      <c r="B379" s="1383"/>
      <c r="C379" s="1340"/>
      <c r="D379" s="1386" t="s">
        <v>154</v>
      </c>
      <c r="E379" s="1389" t="s">
        <v>39</v>
      </c>
      <c r="F379" s="1393" t="s">
        <v>488</v>
      </c>
      <c r="G379" s="539" t="s">
        <v>76</v>
      </c>
      <c r="H379" s="774">
        <f>I379+K379</f>
        <v>2172.4</v>
      </c>
      <c r="I379" s="768">
        <v>0</v>
      </c>
      <c r="J379" s="775"/>
      <c r="K379" s="770">
        <v>2172.4</v>
      </c>
      <c r="L379" s="771">
        <v>4603.6000000000004</v>
      </c>
      <c r="M379" s="772">
        <v>1794</v>
      </c>
      <c r="N379" s="160"/>
      <c r="O379" s="67"/>
      <c r="P379" s="67"/>
      <c r="Q379" s="37"/>
      <c r="R379" s="509"/>
      <c r="S379" s="509"/>
      <c r="T379" s="50"/>
      <c r="U379" s="509"/>
      <c r="V379" s="509"/>
      <c r="W379" s="509"/>
      <c r="X379" s="505"/>
      <c r="Y379" s="505"/>
    </row>
    <row r="380" spans="1:25">
      <c r="A380" s="1381"/>
      <c r="B380" s="1384"/>
      <c r="C380" s="1341"/>
      <c r="D380" s="1387"/>
      <c r="E380" s="1390"/>
      <c r="F380" s="1394"/>
      <c r="G380" s="38" t="s">
        <v>35</v>
      </c>
      <c r="H380" s="785">
        <f>I380+K380</f>
        <v>0</v>
      </c>
      <c r="I380" s="763">
        <v>0</v>
      </c>
      <c r="J380" s="776"/>
      <c r="K380" s="765">
        <v>0</v>
      </c>
      <c r="L380" s="773">
        <v>289</v>
      </c>
      <c r="M380" s="767">
        <v>98</v>
      </c>
      <c r="N380" s="157"/>
      <c r="O380" s="71"/>
      <c r="P380" s="71"/>
      <c r="Q380" s="42"/>
      <c r="R380" s="509"/>
      <c r="S380" s="509"/>
      <c r="T380" s="50"/>
      <c r="U380" s="509"/>
      <c r="V380" s="509"/>
      <c r="W380" s="509"/>
      <c r="X380" s="505"/>
      <c r="Y380" s="505"/>
    </row>
    <row r="381" spans="1:25" ht="13.5" thickBot="1">
      <c r="A381" s="1382"/>
      <c r="B381" s="1385"/>
      <c r="C381" s="1342"/>
      <c r="D381" s="1388"/>
      <c r="E381" s="1392"/>
      <c r="F381" s="1392"/>
      <c r="G381" s="45" t="s">
        <v>12</v>
      </c>
      <c r="H381" s="756">
        <f t="shared" ref="H381:M381" si="96">SUM(H379:H380)</f>
        <v>2172.4</v>
      </c>
      <c r="I381" s="757">
        <f t="shared" si="96"/>
        <v>0</v>
      </c>
      <c r="J381" s="758">
        <f t="shared" si="96"/>
        <v>0</v>
      </c>
      <c r="K381" s="759">
        <f t="shared" si="96"/>
        <v>2172.4</v>
      </c>
      <c r="L381" s="760">
        <f t="shared" si="96"/>
        <v>4892.6000000000004</v>
      </c>
      <c r="M381" s="761">
        <f t="shared" si="96"/>
        <v>1892</v>
      </c>
      <c r="N381" s="159"/>
      <c r="O381" s="75"/>
      <c r="P381" s="75"/>
      <c r="Q381" s="49"/>
      <c r="R381" s="509"/>
      <c r="S381" s="509"/>
      <c r="T381" s="50"/>
      <c r="U381" s="509"/>
      <c r="V381" s="509"/>
      <c r="W381" s="509"/>
      <c r="X381" s="505"/>
      <c r="Y381" s="505"/>
    </row>
    <row r="382" spans="1:25" s="918" customFormat="1" ht="13.15" hidden="1" customHeight="1">
      <c r="A382" s="1380"/>
      <c r="B382" s="1383"/>
      <c r="C382" s="1340"/>
      <c r="D382" s="1386" t="s">
        <v>155</v>
      </c>
      <c r="E382" s="1389" t="s">
        <v>39</v>
      </c>
      <c r="F382" s="1393" t="s">
        <v>50</v>
      </c>
      <c r="G382" s="539" t="s">
        <v>35</v>
      </c>
      <c r="H382" s="774">
        <f>I382+K382</f>
        <v>0</v>
      </c>
      <c r="I382" s="768"/>
      <c r="J382" s="775"/>
      <c r="K382" s="770">
        <v>0</v>
      </c>
      <c r="L382" s="771">
        <v>0</v>
      </c>
      <c r="M382" s="772">
        <v>0</v>
      </c>
      <c r="N382" s="51"/>
      <c r="O382" s="67"/>
      <c r="P382" s="67"/>
      <c r="Q382" s="37"/>
      <c r="R382" s="13"/>
      <c r="S382" s="13"/>
      <c r="T382" s="919"/>
      <c r="U382" s="13"/>
      <c r="V382" s="13"/>
      <c r="W382" s="13"/>
    </row>
    <row r="383" spans="1:25" s="918" customFormat="1" ht="13.15" hidden="1" customHeight="1">
      <c r="A383" s="1381"/>
      <c r="B383" s="1384"/>
      <c r="C383" s="1341"/>
      <c r="D383" s="1387"/>
      <c r="E383" s="1390"/>
      <c r="F383" s="1394"/>
      <c r="G383" s="38" t="s">
        <v>76</v>
      </c>
      <c r="H383" s="762">
        <f>I383+K383</f>
        <v>0</v>
      </c>
      <c r="I383" s="763"/>
      <c r="J383" s="776"/>
      <c r="K383" s="765">
        <v>0</v>
      </c>
      <c r="L383" s="773">
        <v>0</v>
      </c>
      <c r="M383" s="767">
        <v>0</v>
      </c>
      <c r="N383" s="1130"/>
      <c r="O383" s="71"/>
      <c r="P383" s="71"/>
      <c r="Q383" s="42"/>
      <c r="R383" s="13"/>
      <c r="S383" s="13"/>
      <c r="T383" s="919"/>
      <c r="U383" s="13"/>
      <c r="V383" s="13"/>
      <c r="W383" s="13"/>
    </row>
    <row r="384" spans="1:25" s="918" customFormat="1" ht="13.15" hidden="1" customHeight="1">
      <c r="A384" s="1381"/>
      <c r="B384" s="1384"/>
      <c r="C384" s="1341"/>
      <c r="D384" s="1387"/>
      <c r="E384" s="1391"/>
      <c r="F384" s="1395"/>
      <c r="G384" s="15" t="s">
        <v>129</v>
      </c>
      <c r="H384" s="762">
        <f>I384+K384</f>
        <v>0</v>
      </c>
      <c r="I384" s="807">
        <v>0</v>
      </c>
      <c r="J384" s="781"/>
      <c r="K384" s="808">
        <v>0</v>
      </c>
      <c r="L384" s="783"/>
      <c r="M384" s="784"/>
      <c r="N384" s="84"/>
      <c r="O384" s="83"/>
      <c r="P384" s="83"/>
      <c r="Q384" s="44"/>
      <c r="R384" s="13"/>
      <c r="S384" s="13"/>
      <c r="T384" s="919"/>
      <c r="U384" s="13"/>
      <c r="V384" s="13"/>
      <c r="W384" s="13"/>
    </row>
    <row r="385" spans="1:25" s="918" customFormat="1" ht="40.9" hidden="1" customHeight="1" thickBot="1">
      <c r="A385" s="1382"/>
      <c r="B385" s="1385"/>
      <c r="C385" s="1342"/>
      <c r="D385" s="1388"/>
      <c r="E385" s="1392"/>
      <c r="F385" s="1392"/>
      <c r="G385" s="45" t="s">
        <v>12</v>
      </c>
      <c r="H385" s="756">
        <f t="shared" ref="H385:M385" si="97">SUM(H382:H384)</f>
        <v>0</v>
      </c>
      <c r="I385" s="757">
        <f t="shared" si="97"/>
        <v>0</v>
      </c>
      <c r="J385" s="758">
        <f t="shared" si="97"/>
        <v>0</v>
      </c>
      <c r="K385" s="759">
        <f t="shared" si="97"/>
        <v>0</v>
      </c>
      <c r="L385" s="760">
        <f t="shared" si="97"/>
        <v>0</v>
      </c>
      <c r="M385" s="761">
        <f t="shared" si="97"/>
        <v>0</v>
      </c>
      <c r="N385" s="84"/>
      <c r="O385" s="75"/>
      <c r="P385" s="75"/>
      <c r="Q385" s="49"/>
      <c r="R385" s="13"/>
      <c r="S385" s="13"/>
      <c r="T385" s="919"/>
      <c r="U385" s="13"/>
      <c r="V385" s="13"/>
      <c r="W385" s="13"/>
    </row>
    <row r="386" spans="1:25" s="918" customFormat="1" ht="13.15" hidden="1" customHeight="1">
      <c r="A386" s="1380"/>
      <c r="B386" s="1383"/>
      <c r="C386" s="1340"/>
      <c r="D386" s="1386" t="s">
        <v>156</v>
      </c>
      <c r="E386" s="1389" t="s">
        <v>39</v>
      </c>
      <c r="F386" s="1393" t="s">
        <v>50</v>
      </c>
      <c r="G386" s="539" t="s">
        <v>35</v>
      </c>
      <c r="H386" s="774">
        <f>I386+K386</f>
        <v>0</v>
      </c>
      <c r="I386" s="768"/>
      <c r="J386" s="775"/>
      <c r="K386" s="770">
        <v>0</v>
      </c>
      <c r="L386" s="771">
        <v>0</v>
      </c>
      <c r="M386" s="772">
        <v>0</v>
      </c>
      <c r="N386" s="51"/>
      <c r="O386" s="67"/>
      <c r="P386" s="67"/>
      <c r="Q386" s="37"/>
      <c r="R386" s="13"/>
      <c r="S386" s="13"/>
      <c r="T386" s="919"/>
      <c r="U386" s="13"/>
      <c r="V386" s="13"/>
      <c r="W386" s="13"/>
    </row>
    <row r="387" spans="1:25" s="918" customFormat="1" ht="13.15" hidden="1" customHeight="1">
      <c r="A387" s="1381"/>
      <c r="B387" s="1384"/>
      <c r="C387" s="1341"/>
      <c r="D387" s="1387"/>
      <c r="E387" s="1390"/>
      <c r="F387" s="1394"/>
      <c r="G387" s="38" t="s">
        <v>76</v>
      </c>
      <c r="H387" s="762">
        <f>I387+K387</f>
        <v>0</v>
      </c>
      <c r="I387" s="763"/>
      <c r="J387" s="776"/>
      <c r="K387" s="765">
        <v>0</v>
      </c>
      <c r="L387" s="773">
        <v>0</v>
      </c>
      <c r="M387" s="767">
        <v>0</v>
      </c>
      <c r="N387" s="1130"/>
      <c r="O387" s="71"/>
      <c r="P387" s="71"/>
      <c r="Q387" s="42"/>
      <c r="R387" s="13"/>
      <c r="S387" s="13"/>
      <c r="T387" s="919"/>
      <c r="U387" s="13"/>
      <c r="V387" s="13"/>
      <c r="W387" s="13"/>
    </row>
    <row r="388" spans="1:25" s="918" customFormat="1" ht="13.15" hidden="1" customHeight="1">
      <c r="A388" s="1381"/>
      <c r="B388" s="1384"/>
      <c r="C388" s="1341"/>
      <c r="D388" s="1387"/>
      <c r="E388" s="1391"/>
      <c r="F388" s="1395"/>
      <c r="G388" s="15" t="s">
        <v>129</v>
      </c>
      <c r="H388" s="762">
        <f>I388+K388</f>
        <v>0</v>
      </c>
      <c r="I388" s="780"/>
      <c r="J388" s="781"/>
      <c r="K388" s="808">
        <v>0</v>
      </c>
      <c r="L388" s="783"/>
      <c r="M388" s="784"/>
      <c r="N388" s="84"/>
      <c r="O388" s="83"/>
      <c r="P388" s="83"/>
      <c r="Q388" s="44"/>
      <c r="R388" s="13"/>
      <c r="S388" s="13"/>
      <c r="T388" s="919"/>
      <c r="U388" s="13"/>
      <c r="V388" s="13"/>
      <c r="W388" s="13"/>
    </row>
    <row r="389" spans="1:25" s="918" customFormat="1" ht="30.6" hidden="1" customHeight="1" thickBot="1">
      <c r="A389" s="1382"/>
      <c r="B389" s="1385"/>
      <c r="C389" s="1342"/>
      <c r="D389" s="1388"/>
      <c r="E389" s="1392"/>
      <c r="F389" s="1392"/>
      <c r="G389" s="45" t="s">
        <v>12</v>
      </c>
      <c r="H389" s="756">
        <f t="shared" ref="H389:M389" si="98">SUM(H386:H388)</f>
        <v>0</v>
      </c>
      <c r="I389" s="757">
        <f t="shared" si="98"/>
        <v>0</v>
      </c>
      <c r="J389" s="758">
        <f t="shared" si="98"/>
        <v>0</v>
      </c>
      <c r="K389" s="759">
        <f t="shared" si="98"/>
        <v>0</v>
      </c>
      <c r="L389" s="760">
        <f t="shared" si="98"/>
        <v>0</v>
      </c>
      <c r="M389" s="761">
        <f t="shared" si="98"/>
        <v>0</v>
      </c>
      <c r="N389" s="504"/>
      <c r="O389" s="75"/>
      <c r="P389" s="75"/>
      <c r="Q389" s="49"/>
      <c r="R389" s="13"/>
      <c r="S389" s="13"/>
      <c r="T389" s="919"/>
      <c r="U389" s="13"/>
      <c r="V389" s="13"/>
      <c r="W389" s="13"/>
    </row>
    <row r="390" spans="1:25" s="918" customFormat="1" ht="13.15" hidden="1" customHeight="1">
      <c r="A390" s="102"/>
      <c r="B390" s="103"/>
      <c r="C390" s="1067"/>
      <c r="D390" s="1386" t="s">
        <v>157</v>
      </c>
      <c r="E390" s="1389" t="s">
        <v>39</v>
      </c>
      <c r="F390" s="1393" t="s">
        <v>50</v>
      </c>
      <c r="G390" s="539" t="s">
        <v>35</v>
      </c>
      <c r="H390" s="774">
        <f>I390+K390</f>
        <v>0</v>
      </c>
      <c r="I390" s="768"/>
      <c r="J390" s="775"/>
      <c r="K390" s="770">
        <v>0</v>
      </c>
      <c r="L390" s="771">
        <v>0</v>
      </c>
      <c r="M390" s="772">
        <v>0</v>
      </c>
      <c r="N390" s="51"/>
      <c r="O390" s="67"/>
      <c r="P390" s="67"/>
      <c r="Q390" s="37"/>
      <c r="R390" s="13"/>
      <c r="S390" s="13"/>
      <c r="T390" s="919"/>
      <c r="U390" s="13"/>
      <c r="V390" s="13"/>
      <c r="W390" s="13"/>
    </row>
    <row r="391" spans="1:25" s="918" customFormat="1" ht="13.15" hidden="1" customHeight="1">
      <c r="A391" s="1062"/>
      <c r="B391" s="1063"/>
      <c r="C391" s="1064"/>
      <c r="D391" s="1387"/>
      <c r="E391" s="1390"/>
      <c r="F391" s="1394"/>
      <c r="G391" s="38" t="s">
        <v>76</v>
      </c>
      <c r="H391" s="762">
        <f>I391+K391</f>
        <v>0</v>
      </c>
      <c r="I391" s="763"/>
      <c r="J391" s="776"/>
      <c r="K391" s="765">
        <v>0</v>
      </c>
      <c r="L391" s="773">
        <v>0</v>
      </c>
      <c r="M391" s="767">
        <v>0</v>
      </c>
      <c r="N391" s="1130"/>
      <c r="O391" s="71"/>
      <c r="P391" s="71"/>
      <c r="Q391" s="42"/>
      <c r="R391" s="13"/>
      <c r="S391" s="13"/>
      <c r="T391" s="919"/>
      <c r="U391" s="13"/>
      <c r="V391" s="13"/>
      <c r="W391" s="13"/>
    </row>
    <row r="392" spans="1:25" s="918" customFormat="1" ht="13.15" hidden="1" customHeight="1">
      <c r="A392" s="1062"/>
      <c r="B392" s="1063"/>
      <c r="C392" s="1064"/>
      <c r="D392" s="1387"/>
      <c r="E392" s="1391"/>
      <c r="F392" s="1395"/>
      <c r="G392" s="15" t="s">
        <v>129</v>
      </c>
      <c r="H392" s="762">
        <f>I392+K392</f>
        <v>0</v>
      </c>
      <c r="I392" s="780"/>
      <c r="J392" s="781"/>
      <c r="K392" s="808">
        <v>0</v>
      </c>
      <c r="L392" s="783"/>
      <c r="M392" s="784"/>
      <c r="N392" s="84"/>
      <c r="O392" s="83"/>
      <c r="P392" s="83"/>
      <c r="Q392" s="44"/>
      <c r="R392" s="13"/>
      <c r="S392" s="13"/>
      <c r="T392" s="919"/>
      <c r="U392" s="13"/>
      <c r="V392" s="13"/>
      <c r="W392" s="13"/>
    </row>
    <row r="393" spans="1:25" s="918" customFormat="1" ht="27.6" hidden="1" customHeight="1" thickBot="1">
      <c r="A393" s="1062"/>
      <c r="B393" s="1063"/>
      <c r="C393" s="1064"/>
      <c r="D393" s="1388"/>
      <c r="E393" s="1392"/>
      <c r="F393" s="1392"/>
      <c r="G393" s="45" t="s">
        <v>12</v>
      </c>
      <c r="H393" s="756">
        <f t="shared" ref="H393:M393" si="99">SUM(H390:H392)</f>
        <v>0</v>
      </c>
      <c r="I393" s="757">
        <f t="shared" si="99"/>
        <v>0</v>
      </c>
      <c r="J393" s="758">
        <f t="shared" si="99"/>
        <v>0</v>
      </c>
      <c r="K393" s="759">
        <f t="shared" si="99"/>
        <v>0</v>
      </c>
      <c r="L393" s="760">
        <f t="shared" si="99"/>
        <v>0</v>
      </c>
      <c r="M393" s="761">
        <f t="shared" si="99"/>
        <v>0</v>
      </c>
      <c r="N393" s="84"/>
      <c r="O393" s="75"/>
      <c r="P393" s="75"/>
      <c r="Q393" s="49"/>
      <c r="R393" s="13"/>
      <c r="S393" s="13"/>
      <c r="T393" s="919"/>
      <c r="U393" s="13"/>
      <c r="V393" s="13"/>
      <c r="W393" s="13"/>
    </row>
    <row r="394" spans="1:25" s="505" customFormat="1" ht="15.6" hidden="1" customHeight="1">
      <c r="A394" s="1380"/>
      <c r="B394" s="1383"/>
      <c r="C394" s="1340"/>
      <c r="D394" s="1386" t="s">
        <v>158</v>
      </c>
      <c r="E394" s="1389" t="s">
        <v>39</v>
      </c>
      <c r="F394" s="1393" t="s">
        <v>50</v>
      </c>
      <c r="G394" s="539" t="s">
        <v>35</v>
      </c>
      <c r="H394" s="774">
        <f>I394+K394</f>
        <v>0</v>
      </c>
      <c r="I394" s="768"/>
      <c r="J394" s="775"/>
      <c r="K394" s="770">
        <v>0</v>
      </c>
      <c r="L394" s="771">
        <v>0</v>
      </c>
      <c r="M394" s="772">
        <v>0</v>
      </c>
      <c r="N394" s="51"/>
      <c r="O394" s="67"/>
      <c r="P394" s="67"/>
      <c r="Q394" s="37"/>
      <c r="R394" s="509"/>
      <c r="S394" s="509"/>
      <c r="T394" s="50"/>
      <c r="U394" s="509"/>
      <c r="V394" s="509"/>
      <c r="W394" s="509"/>
    </row>
    <row r="395" spans="1:25" s="505" customFormat="1" ht="13.9" hidden="1" customHeight="1">
      <c r="A395" s="1381"/>
      <c r="B395" s="1384"/>
      <c r="C395" s="1341"/>
      <c r="D395" s="1387"/>
      <c r="E395" s="1390"/>
      <c r="F395" s="1394"/>
      <c r="G395" s="38" t="s">
        <v>76</v>
      </c>
      <c r="H395" s="762">
        <f>I395+K395</f>
        <v>0</v>
      </c>
      <c r="I395" s="763"/>
      <c r="J395" s="776"/>
      <c r="K395" s="765">
        <v>0</v>
      </c>
      <c r="L395" s="773">
        <v>0</v>
      </c>
      <c r="M395" s="767">
        <v>0</v>
      </c>
      <c r="N395" s="1130"/>
      <c r="O395" s="71"/>
      <c r="P395" s="71"/>
      <c r="Q395" s="42"/>
      <c r="R395" s="509"/>
      <c r="S395" s="509"/>
      <c r="T395" s="50"/>
      <c r="U395" s="509"/>
      <c r="V395" s="509"/>
      <c r="W395" s="509"/>
    </row>
    <row r="396" spans="1:25" s="505" customFormat="1" ht="13.15" hidden="1" customHeight="1">
      <c r="A396" s="1381"/>
      <c r="B396" s="1384"/>
      <c r="C396" s="1341"/>
      <c r="D396" s="1387"/>
      <c r="E396" s="1391"/>
      <c r="F396" s="1395"/>
      <c r="G396" s="15" t="s">
        <v>129</v>
      </c>
      <c r="H396" s="785">
        <f>I396+K396</f>
        <v>0</v>
      </c>
      <c r="I396" s="780"/>
      <c r="J396" s="781"/>
      <c r="K396" s="808">
        <v>0</v>
      </c>
      <c r="L396" s="783"/>
      <c r="M396" s="784"/>
      <c r="N396" s="84"/>
      <c r="O396" s="83"/>
      <c r="P396" s="83"/>
      <c r="Q396" s="44"/>
      <c r="R396" s="509"/>
      <c r="S396" s="509"/>
      <c r="T396" s="50"/>
      <c r="U396" s="509"/>
      <c r="V396" s="509"/>
      <c r="W396" s="509"/>
    </row>
    <row r="397" spans="1:25" s="505" customFormat="1" ht="28.15" hidden="1" customHeight="1" thickBot="1">
      <c r="A397" s="1382"/>
      <c r="B397" s="1385"/>
      <c r="C397" s="1342"/>
      <c r="D397" s="1388"/>
      <c r="E397" s="1392"/>
      <c r="F397" s="1392"/>
      <c r="G397" s="45" t="s">
        <v>12</v>
      </c>
      <c r="H397" s="756">
        <f t="shared" ref="H397:M397" si="100">SUM(H394:H396)</f>
        <v>0</v>
      </c>
      <c r="I397" s="757">
        <f t="shared" si="100"/>
        <v>0</v>
      </c>
      <c r="J397" s="758">
        <f t="shared" si="100"/>
        <v>0</v>
      </c>
      <c r="K397" s="759">
        <f t="shared" si="100"/>
        <v>0</v>
      </c>
      <c r="L397" s="760">
        <f t="shared" si="100"/>
        <v>0</v>
      </c>
      <c r="M397" s="761">
        <f t="shared" si="100"/>
        <v>0</v>
      </c>
      <c r="N397" s="504"/>
      <c r="O397" s="75"/>
      <c r="P397" s="75"/>
      <c r="Q397" s="49"/>
      <c r="R397" s="509"/>
      <c r="S397" s="509"/>
      <c r="T397" s="50"/>
      <c r="U397" s="509"/>
      <c r="V397" s="509"/>
      <c r="W397" s="509"/>
    </row>
    <row r="398" spans="1:25" ht="13.15" hidden="1" customHeight="1">
      <c r="A398" s="1380"/>
      <c r="B398" s="1383"/>
      <c r="C398" s="1340"/>
      <c r="D398" s="1386" t="s">
        <v>347</v>
      </c>
      <c r="E398" s="1389" t="s">
        <v>39</v>
      </c>
      <c r="F398" s="1393" t="s">
        <v>50</v>
      </c>
      <c r="G398" s="539" t="s">
        <v>35</v>
      </c>
      <c r="H398" s="774">
        <f>I398+K398</f>
        <v>0</v>
      </c>
      <c r="I398" s="768"/>
      <c r="J398" s="775"/>
      <c r="K398" s="770">
        <v>0</v>
      </c>
      <c r="L398" s="771">
        <v>0</v>
      </c>
      <c r="M398" s="772">
        <v>0</v>
      </c>
      <c r="N398" s="51"/>
      <c r="O398" s="67"/>
      <c r="P398" s="67"/>
      <c r="Q398" s="37"/>
      <c r="R398" s="509"/>
      <c r="S398" s="509"/>
      <c r="T398" s="50"/>
      <c r="U398" s="509"/>
      <c r="V398" s="509"/>
      <c r="W398" s="509"/>
      <c r="X398" s="505"/>
      <c r="Y398" s="505"/>
    </row>
    <row r="399" spans="1:25" ht="13.15" hidden="1" customHeight="1">
      <c r="A399" s="1381"/>
      <c r="B399" s="1384"/>
      <c r="C399" s="1341"/>
      <c r="D399" s="1387"/>
      <c r="E399" s="1390"/>
      <c r="F399" s="1394"/>
      <c r="G399" s="38" t="s">
        <v>76</v>
      </c>
      <c r="H399" s="762">
        <f>I399+K399</f>
        <v>0</v>
      </c>
      <c r="I399" s="763"/>
      <c r="J399" s="776"/>
      <c r="K399" s="765">
        <v>0</v>
      </c>
      <c r="L399" s="773">
        <v>0</v>
      </c>
      <c r="M399" s="767">
        <v>0</v>
      </c>
      <c r="N399" s="1130"/>
      <c r="O399" s="71"/>
      <c r="P399" s="71"/>
      <c r="Q399" s="42"/>
      <c r="R399" s="509"/>
      <c r="S399" s="509"/>
      <c r="T399" s="50"/>
      <c r="U399" s="509"/>
      <c r="V399" s="509"/>
      <c r="W399" s="509"/>
      <c r="X399" s="505"/>
      <c r="Y399" s="505"/>
    </row>
    <row r="400" spans="1:25" ht="13.15" hidden="1" customHeight="1">
      <c r="A400" s="1381"/>
      <c r="B400" s="1384"/>
      <c r="C400" s="1341"/>
      <c r="D400" s="1387"/>
      <c r="E400" s="1391"/>
      <c r="F400" s="1395"/>
      <c r="G400" s="15" t="s">
        <v>129</v>
      </c>
      <c r="H400" s="785">
        <f>I400+K400</f>
        <v>0</v>
      </c>
      <c r="I400" s="780"/>
      <c r="J400" s="781"/>
      <c r="K400" s="808">
        <v>0</v>
      </c>
      <c r="L400" s="783"/>
      <c r="M400" s="784"/>
      <c r="N400" s="84"/>
      <c r="O400" s="83"/>
      <c r="P400" s="83"/>
      <c r="Q400" s="44"/>
      <c r="R400" s="509"/>
      <c r="S400" s="509"/>
      <c r="T400" s="50"/>
      <c r="U400" s="509"/>
      <c r="V400" s="509"/>
      <c r="W400" s="509"/>
      <c r="X400" s="505"/>
      <c r="Y400" s="505"/>
    </row>
    <row r="401" spans="1:25" ht="13.9" hidden="1" customHeight="1" thickBot="1">
      <c r="A401" s="1382"/>
      <c r="B401" s="1385"/>
      <c r="C401" s="1342"/>
      <c r="D401" s="1388"/>
      <c r="E401" s="1392"/>
      <c r="F401" s="1392"/>
      <c r="G401" s="45" t="s">
        <v>12</v>
      </c>
      <c r="H401" s="756">
        <f t="shared" ref="H401:M401" si="101">SUM(H398:H400)</f>
        <v>0</v>
      </c>
      <c r="I401" s="757">
        <f t="shared" si="101"/>
        <v>0</v>
      </c>
      <c r="J401" s="758">
        <f t="shared" si="101"/>
        <v>0</v>
      </c>
      <c r="K401" s="759">
        <f t="shared" si="101"/>
        <v>0</v>
      </c>
      <c r="L401" s="760">
        <f t="shared" si="101"/>
        <v>0</v>
      </c>
      <c r="M401" s="761">
        <f t="shared" si="101"/>
        <v>0</v>
      </c>
      <c r="N401" s="504"/>
      <c r="O401" s="75"/>
      <c r="P401" s="75"/>
      <c r="Q401" s="49"/>
      <c r="R401" s="509"/>
      <c r="S401" s="509"/>
      <c r="T401" s="50"/>
      <c r="U401" s="509"/>
      <c r="V401" s="509"/>
      <c r="W401" s="509"/>
      <c r="X401" s="505"/>
      <c r="Y401" s="505"/>
    </row>
    <row r="402" spans="1:25" ht="13.15" customHeight="1">
      <c r="A402" s="1380"/>
      <c r="B402" s="1383"/>
      <c r="C402" s="1340"/>
      <c r="D402" s="1386" t="s">
        <v>426</v>
      </c>
      <c r="E402" s="1389" t="s">
        <v>39</v>
      </c>
      <c r="F402" s="1393" t="s">
        <v>63</v>
      </c>
      <c r="G402" s="539" t="s">
        <v>35</v>
      </c>
      <c r="H402" s="774">
        <f>I402+K402</f>
        <v>0</v>
      </c>
      <c r="I402" s="768"/>
      <c r="J402" s="775"/>
      <c r="K402" s="770">
        <v>0</v>
      </c>
      <c r="L402" s="771">
        <v>0</v>
      </c>
      <c r="M402" s="772">
        <v>0</v>
      </c>
      <c r="N402" s="51"/>
      <c r="O402" s="67"/>
      <c r="P402" s="67"/>
      <c r="Q402" s="37"/>
      <c r="R402" s="509"/>
      <c r="S402" s="509"/>
      <c r="T402" s="50"/>
      <c r="U402" s="509"/>
      <c r="V402" s="509"/>
      <c r="W402" s="509"/>
      <c r="X402" s="505"/>
      <c r="Y402" s="505"/>
    </row>
    <row r="403" spans="1:25" ht="15" customHeight="1">
      <c r="A403" s="1381"/>
      <c r="B403" s="1384"/>
      <c r="C403" s="1341"/>
      <c r="D403" s="1387"/>
      <c r="E403" s="1390"/>
      <c r="F403" s="1394"/>
      <c r="G403" s="38" t="s">
        <v>76</v>
      </c>
      <c r="H403" s="762">
        <f>I403+K403</f>
        <v>0</v>
      </c>
      <c r="I403" s="763"/>
      <c r="J403" s="776"/>
      <c r="K403" s="765">
        <v>0</v>
      </c>
      <c r="L403" s="773">
        <v>0</v>
      </c>
      <c r="M403" s="767">
        <v>0</v>
      </c>
      <c r="N403" s="1071"/>
      <c r="O403" s="71"/>
      <c r="P403" s="71"/>
      <c r="Q403" s="42"/>
      <c r="R403" s="509"/>
      <c r="S403" s="509"/>
      <c r="T403" s="50"/>
      <c r="U403" s="509"/>
      <c r="V403" s="509"/>
      <c r="W403" s="509"/>
      <c r="X403" s="505"/>
      <c r="Y403" s="505"/>
    </row>
    <row r="404" spans="1:25" ht="13.9" customHeight="1">
      <c r="A404" s="1381"/>
      <c r="B404" s="1384"/>
      <c r="C404" s="1341"/>
      <c r="D404" s="1387"/>
      <c r="E404" s="1391"/>
      <c r="F404" s="1395"/>
      <c r="G404" s="15" t="s">
        <v>517</v>
      </c>
      <c r="H404" s="785">
        <f>I404+K404</f>
        <v>0</v>
      </c>
      <c r="I404" s="780"/>
      <c r="J404" s="781"/>
      <c r="K404" s="808">
        <v>0</v>
      </c>
      <c r="L404" s="783"/>
      <c r="M404" s="784"/>
      <c r="N404" s="84"/>
      <c r="O404" s="83"/>
      <c r="P404" s="83"/>
      <c r="Q404" s="44"/>
      <c r="R404" s="509"/>
      <c r="S404" s="509"/>
      <c r="T404" s="50"/>
      <c r="U404" s="509"/>
      <c r="V404" s="509"/>
      <c r="W404" s="509"/>
      <c r="X404" s="505"/>
      <c r="Y404" s="505"/>
    </row>
    <row r="405" spans="1:25" ht="13.15" customHeight="1" thickBot="1">
      <c r="A405" s="1382"/>
      <c r="B405" s="1385"/>
      <c r="C405" s="1342"/>
      <c r="D405" s="1388"/>
      <c r="E405" s="1392"/>
      <c r="F405" s="1392"/>
      <c r="G405" s="45" t="s">
        <v>12</v>
      </c>
      <c r="H405" s="756">
        <f t="shared" ref="H405:M405" si="102">SUM(H402:H404)</f>
        <v>0</v>
      </c>
      <c r="I405" s="757">
        <f t="shared" si="102"/>
        <v>0</v>
      </c>
      <c r="J405" s="758">
        <f t="shared" si="102"/>
        <v>0</v>
      </c>
      <c r="K405" s="759">
        <f t="shared" si="102"/>
        <v>0</v>
      </c>
      <c r="L405" s="760">
        <f t="shared" si="102"/>
        <v>0</v>
      </c>
      <c r="M405" s="761">
        <f t="shared" si="102"/>
        <v>0</v>
      </c>
      <c r="N405" s="504"/>
      <c r="O405" s="75"/>
      <c r="P405" s="75"/>
      <c r="Q405" s="49"/>
      <c r="R405" s="509"/>
      <c r="S405" s="509"/>
      <c r="T405" s="50"/>
      <c r="U405" s="509"/>
      <c r="V405" s="509"/>
      <c r="W405" s="509"/>
      <c r="X405" s="505"/>
      <c r="Y405" s="505"/>
    </row>
    <row r="406" spans="1:25" s="505" customFormat="1" ht="13.15" customHeight="1">
      <c r="A406" s="1380"/>
      <c r="B406" s="1383"/>
      <c r="C406" s="1340"/>
      <c r="D406" s="1386" t="s">
        <v>578</v>
      </c>
      <c r="E406" s="1389" t="s">
        <v>39</v>
      </c>
      <c r="F406" s="1393" t="s">
        <v>498</v>
      </c>
      <c r="G406" s="539" t="s">
        <v>35</v>
      </c>
      <c r="H406" s="774">
        <f>I406+K406</f>
        <v>0</v>
      </c>
      <c r="I406" s="768"/>
      <c r="J406" s="775"/>
      <c r="K406" s="770">
        <v>0</v>
      </c>
      <c r="L406" s="771">
        <v>0</v>
      </c>
      <c r="M406" s="772">
        <v>0</v>
      </c>
      <c r="N406" s="51" t="s">
        <v>78</v>
      </c>
      <c r="O406" s="67" t="s">
        <v>40</v>
      </c>
      <c r="P406" s="67"/>
      <c r="Q406" s="37"/>
      <c r="R406" s="509"/>
      <c r="S406" s="509"/>
      <c r="T406" s="50"/>
      <c r="U406" s="509"/>
      <c r="V406" s="509"/>
      <c r="W406" s="509"/>
    </row>
    <row r="407" spans="1:25" s="505" customFormat="1" ht="13.15" customHeight="1">
      <c r="A407" s="1381"/>
      <c r="B407" s="1384"/>
      <c r="C407" s="1341"/>
      <c r="D407" s="1387"/>
      <c r="E407" s="1390"/>
      <c r="F407" s="1394"/>
      <c r="G407" s="38" t="s">
        <v>76</v>
      </c>
      <c r="H407" s="762">
        <f>I407+K407</f>
        <v>0</v>
      </c>
      <c r="I407" s="763"/>
      <c r="J407" s="776"/>
      <c r="K407" s="765">
        <v>0</v>
      </c>
      <c r="L407" s="773">
        <v>0</v>
      </c>
      <c r="M407" s="767">
        <v>0</v>
      </c>
      <c r="N407" s="1130"/>
      <c r="O407" s="71"/>
      <c r="P407" s="71"/>
      <c r="Q407" s="42"/>
      <c r="R407" s="509"/>
      <c r="S407" s="509"/>
      <c r="T407" s="50"/>
      <c r="U407" s="509"/>
      <c r="V407" s="509"/>
      <c r="W407" s="509"/>
    </row>
    <row r="408" spans="1:25" s="505" customFormat="1" ht="13.15" customHeight="1">
      <c r="A408" s="1381"/>
      <c r="B408" s="1384"/>
      <c r="C408" s="1341"/>
      <c r="D408" s="1387"/>
      <c r="E408" s="1391"/>
      <c r="F408" s="1395"/>
      <c r="G408" s="15" t="s">
        <v>517</v>
      </c>
      <c r="H408" s="785">
        <f>I408+K408</f>
        <v>348</v>
      </c>
      <c r="I408" s="780"/>
      <c r="J408" s="781"/>
      <c r="K408" s="808">
        <v>348</v>
      </c>
      <c r="L408" s="783"/>
      <c r="M408" s="784"/>
      <c r="N408" s="84"/>
      <c r="O408" s="83"/>
      <c r="P408" s="83"/>
      <c r="Q408" s="44"/>
      <c r="R408" s="509"/>
      <c r="S408" s="509"/>
      <c r="T408" s="50"/>
      <c r="U408" s="509"/>
      <c r="V408" s="509"/>
      <c r="W408" s="509"/>
    </row>
    <row r="409" spans="1:25" s="505" customFormat="1" ht="30.6" customHeight="1" thickBot="1">
      <c r="A409" s="1382"/>
      <c r="B409" s="1385"/>
      <c r="C409" s="1342"/>
      <c r="D409" s="1388"/>
      <c r="E409" s="1392"/>
      <c r="F409" s="1392"/>
      <c r="G409" s="45" t="s">
        <v>12</v>
      </c>
      <c r="H409" s="756">
        <f t="shared" ref="H409:M409" si="103">SUM(H406:H408)</f>
        <v>348</v>
      </c>
      <c r="I409" s="757">
        <f t="shared" si="103"/>
        <v>0</v>
      </c>
      <c r="J409" s="758">
        <f t="shared" si="103"/>
        <v>0</v>
      </c>
      <c r="K409" s="759">
        <f t="shared" si="103"/>
        <v>348</v>
      </c>
      <c r="L409" s="760">
        <f t="shared" si="103"/>
        <v>0</v>
      </c>
      <c r="M409" s="761">
        <f t="shared" si="103"/>
        <v>0</v>
      </c>
      <c r="N409" s="504"/>
      <c r="O409" s="75"/>
      <c r="P409" s="75"/>
      <c r="Q409" s="49"/>
      <c r="R409" s="509"/>
      <c r="S409" s="509"/>
      <c r="T409" s="50"/>
      <c r="U409" s="509"/>
      <c r="V409" s="509"/>
      <c r="W409" s="509"/>
    </row>
    <row r="410" spans="1:25" ht="13.15" customHeight="1" thickBot="1">
      <c r="A410" s="99" t="s">
        <v>13</v>
      </c>
      <c r="B410" s="86" t="s">
        <v>13</v>
      </c>
      <c r="C410" s="1397" t="s">
        <v>14</v>
      </c>
      <c r="D410" s="1398"/>
      <c r="E410" s="1398"/>
      <c r="F410" s="1398"/>
      <c r="G410" s="1399"/>
      <c r="H410" s="830">
        <f>H285+H289+H293+H297+H301+H306+H311+H316+H320+H324+H329+H334+H339+H344+H349+H354+H359+H364+H368+H376+H378+H381+H401+H385+H389+H393+H397+H405+H409</f>
        <v>7244.6999999999989</v>
      </c>
      <c r="I410" s="830">
        <f t="shared" ref="I410:M410" si="104">I285+I289+I293+I297+I301+I306+I311+I316+I320+I324+I329+I334+I339+I344+I349+I354+I359+I364+I368+I376+I378+I381+I401+I385+I389+I393+I397+I405</f>
        <v>130.5</v>
      </c>
      <c r="J410" s="830">
        <f t="shared" si="104"/>
        <v>15.399999999999999</v>
      </c>
      <c r="K410" s="830">
        <f>K285+K289+K293+K297+K301+K306+K311+K316+K320+K324+K329+K334+K339+K344+K349+K354+K359+K364+K368+K376+K378+K381+K401+K385+K389+K393+K397+K405+K409</f>
        <v>7114.2000000000007</v>
      </c>
      <c r="L410" s="830">
        <f t="shared" si="104"/>
        <v>5502.6</v>
      </c>
      <c r="M410" s="830">
        <f t="shared" si="104"/>
        <v>1920</v>
      </c>
      <c r="N410" s="87"/>
      <c r="O410" s="151"/>
      <c r="P410" s="151"/>
      <c r="Q410" s="161"/>
      <c r="R410" s="509"/>
      <c r="S410" s="509"/>
      <c r="T410" s="509"/>
      <c r="U410" s="509"/>
      <c r="V410" s="509"/>
      <c r="W410" s="509"/>
      <c r="X410" s="505"/>
      <c r="Y410" s="505"/>
    </row>
    <row r="411" spans="1:25" ht="13.15" customHeight="1" thickBot="1">
      <c r="A411" s="99" t="s">
        <v>13</v>
      </c>
      <c r="B411" s="1400" t="s">
        <v>56</v>
      </c>
      <c r="C411" s="1400"/>
      <c r="D411" s="1400"/>
      <c r="E411" s="1400"/>
      <c r="F411" s="1400"/>
      <c r="G411" s="1401"/>
      <c r="H411" s="810">
        <f t="shared" ref="H411:M411" si="105">H410+H274</f>
        <v>17916.5</v>
      </c>
      <c r="I411" s="810">
        <f t="shared" si="105"/>
        <v>1729</v>
      </c>
      <c r="J411" s="810">
        <f t="shared" si="105"/>
        <v>28.599999999999998</v>
      </c>
      <c r="K411" s="810">
        <f t="shared" si="105"/>
        <v>16187.500000000002</v>
      </c>
      <c r="L411" s="810">
        <f t="shared" si="105"/>
        <v>7898</v>
      </c>
      <c r="M411" s="810">
        <f t="shared" si="105"/>
        <v>2469.6</v>
      </c>
      <c r="N411" s="100"/>
      <c r="O411" s="100"/>
      <c r="P411" s="100"/>
      <c r="Q411" s="101"/>
      <c r="R411" s="162"/>
      <c r="S411" s="162"/>
      <c r="T411" s="162"/>
      <c r="U411" s="162"/>
      <c r="V411" s="162"/>
      <c r="W411" s="162"/>
      <c r="X411" s="505"/>
      <c r="Y411" s="505"/>
    </row>
    <row r="412" spans="1:25" ht="18.600000000000001" customHeight="1" thickBot="1">
      <c r="A412" s="163"/>
      <c r="B412" s="1514" t="s">
        <v>15</v>
      </c>
      <c r="C412" s="1514"/>
      <c r="D412" s="1514"/>
      <c r="E412" s="1514"/>
      <c r="F412" s="1514"/>
      <c r="G412" s="1514"/>
      <c r="H412" s="1293">
        <f t="shared" ref="H412:M412" si="106">H411+H168</f>
        <v>29616</v>
      </c>
      <c r="I412" s="1293">
        <f t="shared" si="106"/>
        <v>3628.6000000000004</v>
      </c>
      <c r="J412" s="840">
        <f t="shared" si="106"/>
        <v>132.69999999999999</v>
      </c>
      <c r="K412" s="1293">
        <f t="shared" si="106"/>
        <v>25987.4</v>
      </c>
      <c r="L412" s="840">
        <f t="shared" si="106"/>
        <v>18298.940000000002</v>
      </c>
      <c r="M412" s="840">
        <f t="shared" si="106"/>
        <v>6692.2000000000007</v>
      </c>
      <c r="N412" s="1343"/>
      <c r="O412" s="1344"/>
      <c r="P412" s="1344"/>
      <c r="Q412" s="1345"/>
      <c r="R412" s="162"/>
      <c r="S412" s="162"/>
      <c r="T412" s="162"/>
      <c r="U412" s="162"/>
      <c r="V412" s="162"/>
      <c r="W412" s="162"/>
      <c r="X412" s="505"/>
      <c r="Y412" s="505"/>
    </row>
    <row r="413" spans="1:25" ht="13.15" customHeight="1">
      <c r="A413" s="507"/>
      <c r="B413" s="508"/>
      <c r="C413" s="508"/>
      <c r="D413" s="508"/>
      <c r="E413" s="508"/>
      <c r="F413" s="509"/>
      <c r="G413" s="509"/>
      <c r="H413" s="1077"/>
      <c r="I413" s="959"/>
      <c r="J413" s="959"/>
      <c r="K413" s="959"/>
      <c r="L413" s="959"/>
      <c r="M413" s="959"/>
      <c r="N413" s="510"/>
      <c r="O413" s="510"/>
      <c r="P413" s="510"/>
      <c r="Q413" s="510"/>
      <c r="R413" s="509"/>
      <c r="S413" s="509"/>
      <c r="T413" s="509"/>
      <c r="U413" s="509"/>
      <c r="V413" s="509"/>
      <c r="W413" s="509"/>
      <c r="X413" s="505"/>
      <c r="Y413" s="505"/>
    </row>
    <row r="414" spans="1:25" s="505" customFormat="1" ht="13.15" customHeight="1">
      <c r="A414" s="507"/>
      <c r="B414" s="508"/>
      <c r="C414" s="508"/>
      <c r="D414" s="508"/>
      <c r="E414" s="508"/>
      <c r="F414" s="959"/>
      <c r="G414" s="959" t="s">
        <v>35</v>
      </c>
      <c r="H414" s="960">
        <f>H11+H54+H173+H247+H278</f>
        <v>1036.8999999999999</v>
      </c>
      <c r="I414" s="960">
        <f>I11+I54+I173+I247+I278</f>
        <v>156.1</v>
      </c>
      <c r="J414" s="960">
        <f>J11+J54+J173+J247+J278</f>
        <v>40.9</v>
      </c>
      <c r="K414" s="960">
        <f>K11+K54+K173+K247+K278</f>
        <v>880.8</v>
      </c>
      <c r="L414" s="509"/>
      <c r="M414" s="509"/>
      <c r="N414" s="510"/>
      <c r="O414" s="510"/>
      <c r="P414" s="510"/>
      <c r="Q414" s="510"/>
      <c r="R414" s="509"/>
      <c r="S414" s="509"/>
      <c r="T414" s="509"/>
      <c r="U414" s="509"/>
      <c r="V414" s="509"/>
      <c r="W414" s="509"/>
    </row>
    <row r="415" spans="1:25" s="505" customFormat="1" ht="13.15" customHeight="1">
      <c r="A415" s="507"/>
      <c r="B415" s="508"/>
      <c r="C415" s="508"/>
      <c r="D415" s="508"/>
      <c r="E415" s="508"/>
      <c r="F415" s="959"/>
      <c r="G415" s="959" t="s">
        <v>76</v>
      </c>
      <c r="H415" s="960">
        <f t="shared" ref="H415:K416" si="107">H9+H52+H171+H276</f>
        <v>4311</v>
      </c>
      <c r="I415" s="960">
        <f t="shared" si="107"/>
        <v>0</v>
      </c>
      <c r="J415" s="960">
        <f t="shared" si="107"/>
        <v>0</v>
      </c>
      <c r="K415" s="960">
        <f t="shared" si="107"/>
        <v>4311</v>
      </c>
      <c r="L415" s="509"/>
      <c r="M415" s="509"/>
      <c r="N415" s="510"/>
      <c r="O415" s="510"/>
      <c r="P415" s="510"/>
      <c r="Q415" s="510"/>
      <c r="R415" s="509"/>
      <c r="S415" s="509"/>
      <c r="T415" s="509"/>
      <c r="U415" s="509"/>
      <c r="V415" s="509"/>
      <c r="W415" s="509"/>
    </row>
    <row r="416" spans="1:25" s="505" customFormat="1" ht="13.15" customHeight="1">
      <c r="A416" s="507"/>
      <c r="B416" s="508"/>
      <c r="C416" s="508"/>
      <c r="D416" s="508"/>
      <c r="E416" s="508"/>
      <c r="F416" s="959"/>
      <c r="G416" s="959" t="s">
        <v>452</v>
      </c>
      <c r="H416" s="960">
        <f t="shared" si="107"/>
        <v>17569.100000000002</v>
      </c>
      <c r="I416" s="960">
        <f t="shared" si="107"/>
        <v>3472.5000000000005</v>
      </c>
      <c r="J416" s="960">
        <f t="shared" si="107"/>
        <v>91.8</v>
      </c>
      <c r="K416" s="1077">
        <f t="shared" si="107"/>
        <v>14096.599999999999</v>
      </c>
      <c r="L416" s="1077"/>
      <c r="M416" s="509"/>
      <c r="N416" s="510"/>
      <c r="O416" s="510"/>
      <c r="P416" s="510"/>
      <c r="Q416" s="510"/>
      <c r="R416" s="509"/>
      <c r="S416" s="509"/>
      <c r="T416" s="509"/>
      <c r="U416" s="509"/>
      <c r="V416" s="509"/>
      <c r="W416" s="509"/>
    </row>
    <row r="417" spans="1:25" s="505" customFormat="1" ht="13.15" customHeight="1">
      <c r="A417" s="507"/>
      <c r="B417" s="508"/>
      <c r="C417" s="508"/>
      <c r="D417" s="508"/>
      <c r="E417" s="508"/>
      <c r="F417" s="959"/>
      <c r="G417" s="1290" t="s">
        <v>517</v>
      </c>
      <c r="H417" s="1294">
        <f>H248+H279</f>
        <v>6699</v>
      </c>
      <c r="I417" s="1294">
        <f>I248+I279</f>
        <v>0</v>
      </c>
      <c r="J417" s="1294">
        <f>J248+J279</f>
        <v>0</v>
      </c>
      <c r="K417" s="1294">
        <f>K248+K279</f>
        <v>6699</v>
      </c>
      <c r="L417" s="509"/>
      <c r="M417" s="509"/>
      <c r="N417" s="510"/>
      <c r="O417" s="510"/>
      <c r="P417" s="510"/>
      <c r="Q417" s="510"/>
      <c r="R417" s="509"/>
      <c r="S417" s="509"/>
      <c r="T417" s="509"/>
      <c r="U417" s="509"/>
      <c r="V417" s="509"/>
      <c r="W417" s="509"/>
    </row>
    <row r="418" spans="1:25" s="505" customFormat="1" ht="13.15" customHeight="1">
      <c r="A418" s="507"/>
      <c r="B418" s="508"/>
      <c r="C418" s="508"/>
      <c r="D418" s="508"/>
      <c r="E418" s="508"/>
      <c r="F418" s="959"/>
      <c r="G418" s="959" t="s">
        <v>51</v>
      </c>
      <c r="H418" s="960">
        <f>H280*1</f>
        <v>0</v>
      </c>
      <c r="I418" s="960">
        <f t="shared" ref="I418:K418" si="108">I280*1</f>
        <v>0</v>
      </c>
      <c r="J418" s="960">
        <f t="shared" si="108"/>
        <v>0</v>
      </c>
      <c r="K418" s="960">
        <f t="shared" si="108"/>
        <v>0</v>
      </c>
      <c r="L418" s="509"/>
      <c r="M418" s="509"/>
      <c r="N418" s="510"/>
      <c r="O418" s="510"/>
      <c r="P418" s="510"/>
      <c r="Q418" s="510"/>
      <c r="R418" s="509"/>
      <c r="S418" s="509"/>
      <c r="T418" s="509"/>
      <c r="U418" s="509"/>
      <c r="V418" s="509"/>
      <c r="W418" s="509"/>
    </row>
    <row r="419" spans="1:25" s="505" customFormat="1" ht="13.15" customHeight="1">
      <c r="A419" s="507"/>
      <c r="B419" s="508"/>
      <c r="C419" s="508"/>
      <c r="D419" s="508"/>
      <c r="E419" s="508"/>
      <c r="F419" s="959"/>
      <c r="G419" s="959" t="s">
        <v>7</v>
      </c>
      <c r="H419" s="1077">
        <f>H414+H415+H416+H417+H418</f>
        <v>29616</v>
      </c>
      <c r="I419" s="960">
        <f t="shared" ref="I419:K419" si="109">I414+I415+I416+I417+I418</f>
        <v>3628.6000000000004</v>
      </c>
      <c r="J419" s="960">
        <f t="shared" si="109"/>
        <v>132.69999999999999</v>
      </c>
      <c r="K419" s="960">
        <f t="shared" si="109"/>
        <v>25987.399999999998</v>
      </c>
      <c r="L419" s="509"/>
      <c r="M419" s="509"/>
      <c r="N419" s="510"/>
      <c r="O419" s="510"/>
      <c r="P419" s="510"/>
      <c r="Q419" s="510"/>
      <c r="R419" s="509"/>
      <c r="S419" s="509"/>
      <c r="T419" s="509"/>
      <c r="U419" s="509"/>
      <c r="V419" s="509"/>
      <c r="W419" s="509"/>
    </row>
    <row r="420" spans="1:25" s="505" customFormat="1" ht="13.15" customHeight="1">
      <c r="A420" s="507"/>
      <c r="B420" s="508"/>
      <c r="C420" s="508"/>
      <c r="D420" s="508"/>
      <c r="E420" s="508"/>
      <c r="F420" s="959"/>
      <c r="G420" s="959"/>
      <c r="H420" s="1077"/>
      <c r="I420" s="960"/>
      <c r="J420" s="960"/>
      <c r="K420" s="960"/>
      <c r="L420" s="509"/>
      <c r="M420" s="509"/>
      <c r="N420" s="510"/>
      <c r="O420" s="510"/>
      <c r="P420" s="510"/>
      <c r="Q420" s="510"/>
      <c r="R420" s="509"/>
      <c r="S420" s="509"/>
      <c r="T420" s="509"/>
      <c r="U420" s="509"/>
      <c r="V420" s="509"/>
      <c r="W420" s="509"/>
    </row>
    <row r="421" spans="1:25" s="505" customFormat="1" ht="13.15" customHeight="1">
      <c r="A421" s="507"/>
      <c r="B421" s="508"/>
      <c r="C421" s="508"/>
      <c r="D421" s="508"/>
      <c r="E421" s="508"/>
      <c r="F421" s="959"/>
      <c r="G421" s="959"/>
      <c r="H421" s="1077"/>
      <c r="I421" s="960"/>
      <c r="J421" s="960"/>
      <c r="K421" s="960"/>
      <c r="L421" s="509"/>
      <c r="M421" s="509"/>
      <c r="N421" s="510"/>
      <c r="O421" s="510"/>
      <c r="P421" s="510"/>
      <c r="Q421" s="510"/>
      <c r="R421" s="509"/>
      <c r="S421" s="509"/>
      <c r="T421" s="509"/>
      <c r="U421" s="509"/>
      <c r="V421" s="509"/>
      <c r="W421" s="509"/>
    </row>
    <row r="422" spans="1:25" s="505" customFormat="1" ht="13.15" customHeight="1">
      <c r="A422" s="507"/>
      <c r="B422" s="508"/>
      <c r="C422" s="508"/>
      <c r="D422" s="508"/>
      <c r="E422" s="508"/>
      <c r="F422" s="959"/>
      <c r="G422" s="959"/>
      <c r="H422" s="1077"/>
      <c r="I422" s="960"/>
      <c r="J422" s="960"/>
      <c r="K422" s="960"/>
      <c r="L422" s="509"/>
      <c r="M422" s="509"/>
      <c r="N422" s="510"/>
      <c r="O422" s="510"/>
      <c r="P422" s="510"/>
      <c r="Q422" s="510"/>
      <c r="R422" s="509"/>
      <c r="S422" s="509"/>
      <c r="T422" s="509"/>
      <c r="U422" s="509"/>
      <c r="V422" s="509"/>
      <c r="W422" s="509"/>
    </row>
    <row r="423" spans="1:25" s="505" customFormat="1" ht="13.15" customHeight="1">
      <c r="A423" s="507"/>
      <c r="B423" s="508"/>
      <c r="C423" s="508"/>
      <c r="D423" s="508"/>
      <c r="E423" s="508"/>
      <c r="F423" s="959"/>
      <c r="G423" s="959"/>
      <c r="H423" s="1077"/>
      <c r="I423" s="960"/>
      <c r="J423" s="960"/>
      <c r="K423" s="960"/>
      <c r="L423" s="509"/>
      <c r="M423" s="509"/>
      <c r="N423" s="510"/>
      <c r="O423" s="510"/>
      <c r="P423" s="510"/>
      <c r="Q423" s="510"/>
      <c r="R423" s="509"/>
      <c r="S423" s="509"/>
      <c r="T423" s="509"/>
      <c r="U423" s="509"/>
      <c r="V423" s="509"/>
      <c r="W423" s="509"/>
    </row>
    <row r="424" spans="1:25" s="505" customFormat="1" ht="13.15" customHeight="1">
      <c r="A424" s="507"/>
      <c r="B424" s="508"/>
      <c r="C424" s="508"/>
      <c r="D424" s="508"/>
      <c r="E424" s="508"/>
      <c r="F424" s="959"/>
      <c r="G424" s="959"/>
      <c r="H424" s="1077"/>
      <c r="I424" s="960"/>
      <c r="J424" s="960"/>
      <c r="K424" s="960"/>
      <c r="L424" s="509"/>
      <c r="M424" s="509"/>
      <c r="N424" s="510"/>
      <c r="O424" s="510"/>
      <c r="P424" s="510"/>
      <c r="Q424" s="510"/>
      <c r="R424" s="509"/>
      <c r="S424" s="509"/>
      <c r="T424" s="509"/>
      <c r="U424" s="509"/>
      <c r="V424" s="509"/>
      <c r="W424" s="509"/>
    </row>
    <row r="425" spans="1:25" s="505" customFormat="1" ht="13.15" customHeight="1">
      <c r="A425" s="507"/>
      <c r="B425" s="508"/>
      <c r="C425" s="508"/>
      <c r="D425" s="508"/>
      <c r="E425" s="508"/>
      <c r="F425" s="959"/>
      <c r="G425" s="959"/>
      <c r="H425" s="1077"/>
      <c r="I425" s="960"/>
      <c r="J425" s="960"/>
      <c r="K425" s="960"/>
      <c r="L425" s="509"/>
      <c r="M425" s="509"/>
      <c r="N425" s="510"/>
      <c r="O425" s="510"/>
      <c r="P425" s="510"/>
      <c r="Q425" s="510"/>
      <c r="R425" s="509"/>
      <c r="S425" s="509"/>
      <c r="T425" s="509"/>
      <c r="U425" s="509"/>
      <c r="V425" s="509"/>
      <c r="W425" s="509"/>
    </row>
    <row r="426" spans="1:25" s="505" customFormat="1" ht="13.15" customHeight="1">
      <c r="A426" s="507"/>
      <c r="B426" s="508"/>
      <c r="C426" s="508"/>
      <c r="D426" s="508"/>
      <c r="E426" s="508"/>
      <c r="F426" s="959"/>
      <c r="G426" s="959"/>
      <c r="H426" s="1077"/>
      <c r="I426" s="960"/>
      <c r="J426" s="960"/>
      <c r="K426" s="960"/>
      <c r="L426" s="509"/>
      <c r="M426" s="509"/>
      <c r="N426" s="510"/>
      <c r="O426" s="510"/>
      <c r="P426" s="510"/>
      <c r="Q426" s="510"/>
      <c r="R426" s="509"/>
      <c r="S426" s="509"/>
      <c r="T426" s="509"/>
      <c r="U426" s="509"/>
      <c r="V426" s="509"/>
      <c r="W426" s="509"/>
    </row>
    <row r="427" spans="1:25" s="505" customFormat="1" ht="13.15" customHeight="1" thickBot="1">
      <c r="A427" s="507"/>
      <c r="B427" s="508"/>
      <c r="C427" s="508"/>
      <c r="D427" s="508"/>
      <c r="E427" s="508"/>
      <c r="F427" s="509"/>
      <c r="G427" s="509"/>
      <c r="H427" s="893"/>
      <c r="I427" s="894"/>
      <c r="J427" s="894"/>
      <c r="K427" s="894"/>
      <c r="L427" s="509"/>
      <c r="M427" s="509"/>
      <c r="N427" s="510"/>
      <c r="O427" s="510"/>
      <c r="P427" s="510"/>
      <c r="Q427" s="510"/>
      <c r="R427" s="509"/>
      <c r="S427" s="509"/>
      <c r="T427" s="509"/>
      <c r="U427" s="509"/>
      <c r="V427" s="509"/>
      <c r="W427" s="509"/>
    </row>
    <row r="428" spans="1:25" ht="25.9" customHeight="1" thickBot="1">
      <c r="A428" s="509"/>
      <c r="B428" s="509"/>
      <c r="C428" s="1508" t="s">
        <v>17</v>
      </c>
      <c r="D428" s="1509"/>
      <c r="E428" s="1509"/>
      <c r="F428" s="1509"/>
      <c r="G428" s="1510"/>
      <c r="H428" s="1511" t="s">
        <v>441</v>
      </c>
      <c r="I428" s="1512"/>
      <c r="J428" s="1512"/>
      <c r="K428" s="1513"/>
      <c r="L428" s="509"/>
      <c r="M428" s="509"/>
      <c r="N428" s="509"/>
      <c r="O428" s="156"/>
      <c r="P428" s="509"/>
      <c r="Q428" s="509"/>
      <c r="R428" s="509"/>
      <c r="S428" s="509"/>
      <c r="T428" s="509"/>
      <c r="U428" s="509"/>
      <c r="V428" s="509"/>
      <c r="W428" s="509"/>
      <c r="X428" s="505"/>
      <c r="Y428" s="505"/>
    </row>
    <row r="429" spans="1:25" ht="15" customHeight="1" thickBot="1">
      <c r="A429" s="509"/>
      <c r="B429" s="509"/>
      <c r="C429" s="1505" t="s">
        <v>18</v>
      </c>
      <c r="D429" s="1506"/>
      <c r="E429" s="1506"/>
      <c r="F429" s="1506"/>
      <c r="G429" s="1507"/>
      <c r="H429" s="1355">
        <f>H430+H431+H432+H435+H433+H434</f>
        <v>29616</v>
      </c>
      <c r="I429" s="1356"/>
      <c r="J429" s="1356"/>
      <c r="K429" s="1357"/>
      <c r="L429" s="509"/>
      <c r="M429" s="509"/>
      <c r="N429" s="887"/>
      <c r="O429" s="156"/>
      <c r="P429" s="509"/>
      <c r="Q429" s="509"/>
      <c r="R429" s="509"/>
      <c r="S429" s="509"/>
      <c r="T429" s="509"/>
      <c r="U429" s="509"/>
      <c r="V429" s="509"/>
      <c r="W429" s="509"/>
      <c r="X429" s="505"/>
      <c r="Y429" s="505"/>
    </row>
    <row r="430" spans="1:25" ht="13.15" customHeight="1">
      <c r="A430" s="509"/>
      <c r="B430" s="509"/>
      <c r="C430" s="1368" t="s">
        <v>57</v>
      </c>
      <c r="D430" s="1369"/>
      <c r="E430" s="1369"/>
      <c r="F430" s="1369"/>
      <c r="G430" s="1370"/>
      <c r="H430" s="1371">
        <v>1036.9000000000001</v>
      </c>
      <c r="I430" s="1372"/>
      <c r="J430" s="1372"/>
      <c r="K430" s="1373"/>
      <c r="L430" s="509"/>
      <c r="M430" s="509"/>
      <c r="N430" s="509"/>
      <c r="O430" s="156"/>
      <c r="P430" s="509"/>
      <c r="Q430" s="509"/>
      <c r="R430" s="509"/>
      <c r="S430" s="509"/>
      <c r="T430" s="509"/>
      <c r="U430" s="509"/>
      <c r="V430" s="509"/>
      <c r="W430" s="509"/>
    </row>
    <row r="431" spans="1:25" ht="13.15" customHeight="1">
      <c r="A431" s="509"/>
      <c r="B431" s="509"/>
      <c r="C431" s="1374" t="s">
        <v>159</v>
      </c>
      <c r="D431" s="1375"/>
      <c r="E431" s="1375"/>
      <c r="F431" s="1375"/>
      <c r="G431" s="1376"/>
      <c r="H431" s="1349"/>
      <c r="I431" s="1350"/>
      <c r="J431" s="1350"/>
      <c r="K431" s="1351"/>
      <c r="L431" s="509"/>
      <c r="M431" s="509"/>
      <c r="N431" s="509"/>
      <c r="O431" s="156"/>
      <c r="P431" s="509"/>
      <c r="Q431" s="509"/>
      <c r="R431" s="509"/>
      <c r="S431" s="509"/>
      <c r="T431" s="509"/>
      <c r="U431" s="509"/>
      <c r="V431" s="509"/>
      <c r="W431" s="509"/>
    </row>
    <row r="432" spans="1:25" ht="15" customHeight="1">
      <c r="A432" s="509"/>
      <c r="B432" s="509"/>
      <c r="C432" s="1374" t="s">
        <v>68</v>
      </c>
      <c r="D432" s="1375"/>
      <c r="E432" s="1375"/>
      <c r="F432" s="1375"/>
      <c r="G432" s="1376"/>
      <c r="H432" s="1349">
        <v>0</v>
      </c>
      <c r="I432" s="1350"/>
      <c r="J432" s="1350"/>
      <c r="K432" s="1351"/>
      <c r="L432" s="509"/>
      <c r="M432" s="509"/>
      <c r="N432" s="509"/>
      <c r="O432" s="156"/>
      <c r="P432" s="509"/>
      <c r="Q432" s="509"/>
      <c r="R432" s="509"/>
      <c r="S432" s="509"/>
      <c r="T432" s="509"/>
      <c r="U432" s="509"/>
      <c r="V432" s="509"/>
      <c r="W432" s="509"/>
    </row>
    <row r="433" spans="1:23" ht="12.6" customHeight="1">
      <c r="A433" s="509"/>
      <c r="B433" s="509"/>
      <c r="C433" s="1374" t="s">
        <v>516</v>
      </c>
      <c r="D433" s="1375"/>
      <c r="E433" s="1375"/>
      <c r="F433" s="1375"/>
      <c r="G433" s="1376"/>
      <c r="H433" s="1377">
        <v>6699</v>
      </c>
      <c r="I433" s="1378"/>
      <c r="J433" s="1378"/>
      <c r="K433" s="1379"/>
      <c r="L433" s="509"/>
      <c r="M433" s="961"/>
      <c r="N433" s="13"/>
      <c r="O433" s="156"/>
      <c r="P433" s="509"/>
      <c r="Q433" s="509"/>
      <c r="R433" s="509"/>
      <c r="S433" s="509"/>
      <c r="T433" s="509"/>
      <c r="U433" s="509"/>
      <c r="V433" s="509"/>
      <c r="W433" s="509"/>
    </row>
    <row r="434" spans="1:23" ht="13.15" customHeight="1">
      <c r="A434" s="509"/>
      <c r="B434" s="509"/>
      <c r="C434" s="1374" t="s">
        <v>59</v>
      </c>
      <c r="D434" s="1375"/>
      <c r="E434" s="1375"/>
      <c r="F434" s="1375"/>
      <c r="G434" s="1376"/>
      <c r="H434" s="1349">
        <v>4311</v>
      </c>
      <c r="I434" s="1350"/>
      <c r="J434" s="1350"/>
      <c r="K434" s="1351"/>
      <c r="L434" s="509"/>
      <c r="M434" s="509"/>
      <c r="N434" s="509"/>
      <c r="O434" s="156"/>
      <c r="P434" s="509"/>
      <c r="Q434" s="509"/>
      <c r="R434" s="509"/>
      <c r="S434" s="509"/>
      <c r="T434" s="509"/>
      <c r="U434" s="509"/>
      <c r="V434" s="509"/>
      <c r="W434" s="509"/>
    </row>
    <row r="435" spans="1:23" ht="21" customHeight="1" thickBot="1">
      <c r="A435" s="509"/>
      <c r="B435" s="509"/>
      <c r="C435" s="1346" t="s">
        <v>60</v>
      </c>
      <c r="D435" s="1347"/>
      <c r="E435" s="1347"/>
      <c r="F435" s="1347"/>
      <c r="G435" s="1348"/>
      <c r="H435" s="1349">
        <v>17569.099999999999</v>
      </c>
      <c r="I435" s="1350"/>
      <c r="J435" s="1350"/>
      <c r="K435" s="1351"/>
      <c r="L435" s="13"/>
      <c r="M435" s="905"/>
      <c r="N435" s="13"/>
      <c r="O435" s="156"/>
      <c r="P435" s="509"/>
      <c r="Q435" s="509"/>
      <c r="R435" s="509"/>
      <c r="S435" s="509"/>
      <c r="T435" s="509"/>
      <c r="U435" s="509"/>
      <c r="V435" s="509"/>
      <c r="W435" s="509"/>
    </row>
    <row r="436" spans="1:23" ht="13.9" customHeight="1" thickBot="1">
      <c r="A436" s="509"/>
      <c r="B436" s="509"/>
      <c r="C436" s="1352" t="s">
        <v>19</v>
      </c>
      <c r="D436" s="1353"/>
      <c r="E436" s="1353"/>
      <c r="F436" s="1353"/>
      <c r="G436" s="1354"/>
      <c r="H436" s="1355">
        <f>SUM(H437:K437)</f>
        <v>0</v>
      </c>
      <c r="I436" s="1356"/>
      <c r="J436" s="1356"/>
      <c r="K436" s="1357"/>
      <c r="L436" s="509"/>
      <c r="M436" s="509"/>
      <c r="N436" s="509"/>
      <c r="O436" s="156"/>
      <c r="P436" s="509"/>
      <c r="Q436" s="509"/>
      <c r="R436" s="509"/>
      <c r="S436" s="509"/>
      <c r="T436" s="509"/>
      <c r="U436" s="509"/>
      <c r="V436" s="509"/>
      <c r="W436" s="509"/>
    </row>
    <row r="437" spans="1:23" ht="13.9" customHeight="1" thickBot="1">
      <c r="A437" s="509"/>
      <c r="B437" s="509"/>
      <c r="C437" s="1358" t="s">
        <v>61</v>
      </c>
      <c r="D437" s="1359"/>
      <c r="E437" s="1359"/>
      <c r="F437" s="1359"/>
      <c r="G437" s="1360"/>
      <c r="H437" s="1361"/>
      <c r="I437" s="1361"/>
      <c r="J437" s="1361"/>
      <c r="K437" s="1362"/>
      <c r="L437" s="509"/>
      <c r="M437" s="509"/>
      <c r="N437" s="509"/>
      <c r="O437" s="156"/>
      <c r="P437" s="509"/>
      <c r="Q437" s="509"/>
      <c r="R437" s="509"/>
      <c r="S437" s="509"/>
      <c r="T437" s="509"/>
      <c r="U437" s="509"/>
      <c r="V437" s="509"/>
      <c r="W437" s="509"/>
    </row>
    <row r="438" spans="1:23" ht="13.9" customHeight="1" thickBot="1">
      <c r="A438" s="509"/>
      <c r="B438" s="509"/>
      <c r="C438" s="1363" t="s">
        <v>20</v>
      </c>
      <c r="D438" s="1364"/>
      <c r="E438" s="1364"/>
      <c r="F438" s="1364"/>
      <c r="G438" s="1365"/>
      <c r="H438" s="1366">
        <f>H436+H429</f>
        <v>29616</v>
      </c>
      <c r="I438" s="1366"/>
      <c r="J438" s="1366"/>
      <c r="K438" s="1367"/>
      <c r="L438" s="509"/>
      <c r="M438" s="509"/>
      <c r="N438" s="509"/>
      <c r="O438" s="156"/>
      <c r="P438" s="509"/>
      <c r="Q438" s="509"/>
      <c r="R438" s="509"/>
      <c r="S438" s="509"/>
      <c r="T438" s="509"/>
      <c r="U438" s="509"/>
      <c r="V438" s="509"/>
      <c r="W438" s="509"/>
    </row>
    <row r="439" spans="1:23">
      <c r="Q439" s="509"/>
    </row>
  </sheetData>
  <mergeCells count="564">
    <mergeCell ref="A398:A401"/>
    <mergeCell ref="B398:B401"/>
    <mergeCell ref="C398:C401"/>
    <mergeCell ref="C410:G410"/>
    <mergeCell ref="D398:D401"/>
    <mergeCell ref="E398:E401"/>
    <mergeCell ref="F398:F401"/>
    <mergeCell ref="C429:G429"/>
    <mergeCell ref="H429:K429"/>
    <mergeCell ref="C428:G428"/>
    <mergeCell ref="H428:K428"/>
    <mergeCell ref="A402:A405"/>
    <mergeCell ref="B402:B405"/>
    <mergeCell ref="C402:C405"/>
    <mergeCell ref="D402:D405"/>
    <mergeCell ref="E402:E405"/>
    <mergeCell ref="F402:F405"/>
    <mergeCell ref="B411:G411"/>
    <mergeCell ref="B412:G412"/>
    <mergeCell ref="D406:D409"/>
    <mergeCell ref="E406:E409"/>
    <mergeCell ref="F406:F409"/>
    <mergeCell ref="A406:A409"/>
    <mergeCell ref="B406:B409"/>
    <mergeCell ref="D382:D385"/>
    <mergeCell ref="E382:E385"/>
    <mergeCell ref="F382:F385"/>
    <mergeCell ref="D390:D393"/>
    <mergeCell ref="E390:E393"/>
    <mergeCell ref="F390:F393"/>
    <mergeCell ref="A386:A389"/>
    <mergeCell ref="B386:B389"/>
    <mergeCell ref="C386:C389"/>
    <mergeCell ref="D386:D389"/>
    <mergeCell ref="E386:E389"/>
    <mergeCell ref="F386:F389"/>
    <mergeCell ref="A382:A385"/>
    <mergeCell ref="B382:B385"/>
    <mergeCell ref="C382:C385"/>
    <mergeCell ref="N373:N374"/>
    <mergeCell ref="A377:A378"/>
    <mergeCell ref="B377:B378"/>
    <mergeCell ref="C377:C378"/>
    <mergeCell ref="D377:D378"/>
    <mergeCell ref="E377:E378"/>
    <mergeCell ref="F377:F378"/>
    <mergeCell ref="A379:A381"/>
    <mergeCell ref="B379:B381"/>
    <mergeCell ref="C379:C381"/>
    <mergeCell ref="D379:D381"/>
    <mergeCell ref="E379:E381"/>
    <mergeCell ref="F379:F381"/>
    <mergeCell ref="A365:A368"/>
    <mergeCell ref="B365:B368"/>
    <mergeCell ref="C365:C368"/>
    <mergeCell ref="D365:D368"/>
    <mergeCell ref="E365:E368"/>
    <mergeCell ref="F365:F368"/>
    <mergeCell ref="D369:D372"/>
    <mergeCell ref="E369:E372"/>
    <mergeCell ref="A373:A376"/>
    <mergeCell ref="B373:B376"/>
    <mergeCell ref="C373:C376"/>
    <mergeCell ref="D373:D376"/>
    <mergeCell ref="E373:E376"/>
    <mergeCell ref="F373:F376"/>
    <mergeCell ref="A345:A349"/>
    <mergeCell ref="B345:B349"/>
    <mergeCell ref="C345:C349"/>
    <mergeCell ref="D345:D349"/>
    <mergeCell ref="E345:E349"/>
    <mergeCell ref="F345:F349"/>
    <mergeCell ref="A350:A354"/>
    <mergeCell ref="B350:B354"/>
    <mergeCell ref="C350:C354"/>
    <mergeCell ref="D350:D354"/>
    <mergeCell ref="E350:E354"/>
    <mergeCell ref="F350:F354"/>
    <mergeCell ref="A335:A339"/>
    <mergeCell ref="B335:B339"/>
    <mergeCell ref="C335:C339"/>
    <mergeCell ref="D335:D339"/>
    <mergeCell ref="E335:E339"/>
    <mergeCell ref="F335:F339"/>
    <mergeCell ref="A340:A344"/>
    <mergeCell ref="B340:B344"/>
    <mergeCell ref="C340:C344"/>
    <mergeCell ref="D340:D344"/>
    <mergeCell ref="E340:E344"/>
    <mergeCell ref="F340:F344"/>
    <mergeCell ref="A325:A329"/>
    <mergeCell ref="B325:B329"/>
    <mergeCell ref="C325:C329"/>
    <mergeCell ref="D325:D329"/>
    <mergeCell ref="E325:E329"/>
    <mergeCell ref="F325:F329"/>
    <mergeCell ref="A330:A334"/>
    <mergeCell ref="B330:B334"/>
    <mergeCell ref="C330:C334"/>
    <mergeCell ref="D330:D334"/>
    <mergeCell ref="E330:E334"/>
    <mergeCell ref="F330:F334"/>
    <mergeCell ref="A317:A320"/>
    <mergeCell ref="B317:B320"/>
    <mergeCell ref="C317:C320"/>
    <mergeCell ref="D317:D320"/>
    <mergeCell ref="E317:E320"/>
    <mergeCell ref="F317:F320"/>
    <mergeCell ref="A321:A324"/>
    <mergeCell ref="B321:B324"/>
    <mergeCell ref="C321:C324"/>
    <mergeCell ref="D321:D324"/>
    <mergeCell ref="E321:E324"/>
    <mergeCell ref="F321:F324"/>
    <mergeCell ref="A307:A311"/>
    <mergeCell ref="B307:B311"/>
    <mergeCell ref="C307:C311"/>
    <mergeCell ref="D307:D311"/>
    <mergeCell ref="E307:E311"/>
    <mergeCell ref="F307:F311"/>
    <mergeCell ref="A312:A316"/>
    <mergeCell ref="B312:B316"/>
    <mergeCell ref="C312:C316"/>
    <mergeCell ref="D312:D316"/>
    <mergeCell ref="E312:E316"/>
    <mergeCell ref="F312:F316"/>
    <mergeCell ref="A298:A301"/>
    <mergeCell ref="B298:B301"/>
    <mergeCell ref="C298:C301"/>
    <mergeCell ref="D298:D301"/>
    <mergeCell ref="E298:E301"/>
    <mergeCell ref="F298:F301"/>
    <mergeCell ref="A302:A306"/>
    <mergeCell ref="B302:B306"/>
    <mergeCell ref="C302:C306"/>
    <mergeCell ref="D302:D306"/>
    <mergeCell ref="E302:E306"/>
    <mergeCell ref="F302:F306"/>
    <mergeCell ref="A290:A293"/>
    <mergeCell ref="B290:B293"/>
    <mergeCell ref="C290:C293"/>
    <mergeCell ref="D290:D293"/>
    <mergeCell ref="E290:E293"/>
    <mergeCell ref="F290:F293"/>
    <mergeCell ref="A294:A297"/>
    <mergeCell ref="B294:B297"/>
    <mergeCell ref="C294:C297"/>
    <mergeCell ref="D294:D297"/>
    <mergeCell ref="E294:E297"/>
    <mergeCell ref="F294:F297"/>
    <mergeCell ref="A286:A289"/>
    <mergeCell ref="B286:B289"/>
    <mergeCell ref="C286:C289"/>
    <mergeCell ref="D286:D289"/>
    <mergeCell ref="E286:E289"/>
    <mergeCell ref="F286:F289"/>
    <mergeCell ref="A282:A285"/>
    <mergeCell ref="B282:B285"/>
    <mergeCell ref="C282:C285"/>
    <mergeCell ref="D282:D285"/>
    <mergeCell ref="E282:E285"/>
    <mergeCell ref="F282:F285"/>
    <mergeCell ref="N247:N248"/>
    <mergeCell ref="C274:G274"/>
    <mergeCell ref="C275:Q275"/>
    <mergeCell ref="A276:A281"/>
    <mergeCell ref="B276:B281"/>
    <mergeCell ref="C276:C281"/>
    <mergeCell ref="D276:D281"/>
    <mergeCell ref="E276:E281"/>
    <mergeCell ref="F276:F281"/>
    <mergeCell ref="A239:A242"/>
    <mergeCell ref="B239:B242"/>
    <mergeCell ref="C239:C242"/>
    <mergeCell ref="D239:D242"/>
    <mergeCell ref="E239:E242"/>
    <mergeCell ref="F239:F242"/>
    <mergeCell ref="A247:A273"/>
    <mergeCell ref="B247:B273"/>
    <mergeCell ref="C247:C273"/>
    <mergeCell ref="D247:D273"/>
    <mergeCell ref="E247:E273"/>
    <mergeCell ref="F247:F273"/>
    <mergeCell ref="A243:A246"/>
    <mergeCell ref="B243:B246"/>
    <mergeCell ref="C243:C246"/>
    <mergeCell ref="D243:D246"/>
    <mergeCell ref="E243:E246"/>
    <mergeCell ref="F243:F246"/>
    <mergeCell ref="E231:E234"/>
    <mergeCell ref="F231:F234"/>
    <mergeCell ref="D227:D230"/>
    <mergeCell ref="C228:C230"/>
    <mergeCell ref="A231:A234"/>
    <mergeCell ref="B231:B234"/>
    <mergeCell ref="C231:C234"/>
    <mergeCell ref="D231:D234"/>
    <mergeCell ref="A235:A238"/>
    <mergeCell ref="B235:B238"/>
    <mergeCell ref="C235:C238"/>
    <mergeCell ref="D235:D238"/>
    <mergeCell ref="E235:E238"/>
    <mergeCell ref="F235:F238"/>
    <mergeCell ref="A223:A226"/>
    <mergeCell ref="B223:B226"/>
    <mergeCell ref="C223:C226"/>
    <mergeCell ref="D223:D226"/>
    <mergeCell ref="E223:E226"/>
    <mergeCell ref="F223:F226"/>
    <mergeCell ref="A219:A222"/>
    <mergeCell ref="B219:B222"/>
    <mergeCell ref="C219:C222"/>
    <mergeCell ref="D219:D222"/>
    <mergeCell ref="E219:E222"/>
    <mergeCell ref="F219:F222"/>
    <mergeCell ref="A214:A218"/>
    <mergeCell ref="B214:B218"/>
    <mergeCell ref="C214:C218"/>
    <mergeCell ref="D214:D218"/>
    <mergeCell ref="E214:E218"/>
    <mergeCell ref="F214:F218"/>
    <mergeCell ref="A210:A213"/>
    <mergeCell ref="B210:B213"/>
    <mergeCell ref="C210:C213"/>
    <mergeCell ref="D210:D213"/>
    <mergeCell ref="E210:E213"/>
    <mergeCell ref="F210:F213"/>
    <mergeCell ref="A206:A209"/>
    <mergeCell ref="B206:B209"/>
    <mergeCell ref="C206:C209"/>
    <mergeCell ref="D206:D209"/>
    <mergeCell ref="E206:E209"/>
    <mergeCell ref="F206:F209"/>
    <mergeCell ref="A202:A205"/>
    <mergeCell ref="B202:B205"/>
    <mergeCell ref="C202:C205"/>
    <mergeCell ref="D202:D205"/>
    <mergeCell ref="E202:E205"/>
    <mergeCell ref="F202:F205"/>
    <mergeCell ref="D198:D201"/>
    <mergeCell ref="E198:E201"/>
    <mergeCell ref="A194:A197"/>
    <mergeCell ref="B194:B197"/>
    <mergeCell ref="C194:C197"/>
    <mergeCell ref="D194:D197"/>
    <mergeCell ref="E194:E197"/>
    <mergeCell ref="F194:F197"/>
    <mergeCell ref="A189:A193"/>
    <mergeCell ref="B189:B193"/>
    <mergeCell ref="C189:C193"/>
    <mergeCell ref="D189:D193"/>
    <mergeCell ref="E189:E193"/>
    <mergeCell ref="F189:F193"/>
    <mergeCell ref="C171:C175"/>
    <mergeCell ref="D171:D175"/>
    <mergeCell ref="E171:E175"/>
    <mergeCell ref="F171:F175"/>
    <mergeCell ref="A185:A188"/>
    <mergeCell ref="B185:B188"/>
    <mergeCell ref="C185:C188"/>
    <mergeCell ref="D185:D188"/>
    <mergeCell ref="E185:E188"/>
    <mergeCell ref="F185:F188"/>
    <mergeCell ref="A181:A184"/>
    <mergeCell ref="B181:B184"/>
    <mergeCell ref="C181:C184"/>
    <mergeCell ref="D181:D184"/>
    <mergeCell ref="E181:E184"/>
    <mergeCell ref="F181:F184"/>
    <mergeCell ref="A159:A162"/>
    <mergeCell ref="B159:B162"/>
    <mergeCell ref="C159:C162"/>
    <mergeCell ref="D159:D162"/>
    <mergeCell ref="E159:E162"/>
    <mergeCell ref="F159:F162"/>
    <mergeCell ref="A143:A146"/>
    <mergeCell ref="B143:B146"/>
    <mergeCell ref="C143:C146"/>
    <mergeCell ref="D143:D146"/>
    <mergeCell ref="E143:E146"/>
    <mergeCell ref="F143:F146"/>
    <mergeCell ref="A151:A154"/>
    <mergeCell ref="B151:B154"/>
    <mergeCell ref="C151:C154"/>
    <mergeCell ref="D151:D154"/>
    <mergeCell ref="E151:E154"/>
    <mergeCell ref="F151:F154"/>
    <mergeCell ref="D147:D150"/>
    <mergeCell ref="E147:E150"/>
    <mergeCell ref="F147:F150"/>
    <mergeCell ref="D155:D158"/>
    <mergeCell ref="E155:E158"/>
    <mergeCell ref="F155:F158"/>
    <mergeCell ref="A139:A142"/>
    <mergeCell ref="B139:B142"/>
    <mergeCell ref="C139:C142"/>
    <mergeCell ref="D139:D142"/>
    <mergeCell ref="E139:E142"/>
    <mergeCell ref="F139:F142"/>
    <mergeCell ref="A135:A138"/>
    <mergeCell ref="B135:B138"/>
    <mergeCell ref="C135:C138"/>
    <mergeCell ref="D135:D138"/>
    <mergeCell ref="E135:E138"/>
    <mergeCell ref="F135:F138"/>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23:A126"/>
    <mergeCell ref="B123:B126"/>
    <mergeCell ref="C123:C126"/>
    <mergeCell ref="D123:D126"/>
    <mergeCell ref="E123:E126"/>
    <mergeCell ref="F123:F126"/>
    <mergeCell ref="A118:A122"/>
    <mergeCell ref="B118:B122"/>
    <mergeCell ref="C118:C122"/>
    <mergeCell ref="D118:D122"/>
    <mergeCell ref="E118:E122"/>
    <mergeCell ref="F118:F122"/>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38:A41"/>
    <mergeCell ref="B38:B41"/>
    <mergeCell ref="C38:C41"/>
    <mergeCell ref="D38:D41"/>
    <mergeCell ref="E38:E41"/>
    <mergeCell ref="F38:F41"/>
    <mergeCell ref="A42:A45"/>
    <mergeCell ref="B42:B45"/>
    <mergeCell ref="C42:C45"/>
    <mergeCell ref="D42:D45"/>
    <mergeCell ref="E42:E45"/>
    <mergeCell ref="F42:F45"/>
    <mergeCell ref="A46:A49"/>
    <mergeCell ref="B46:B49"/>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C46:C49"/>
    <mergeCell ref="D46:D49"/>
    <mergeCell ref="E46:E49"/>
    <mergeCell ref="F46:F49"/>
    <mergeCell ref="A163:A166"/>
    <mergeCell ref="B163:B166"/>
    <mergeCell ref="C163:C166"/>
    <mergeCell ref="D163:D166"/>
    <mergeCell ref="E163:E166"/>
    <mergeCell ref="F163:F166"/>
    <mergeCell ref="A394:A397"/>
    <mergeCell ref="B394:B397"/>
    <mergeCell ref="C394:C397"/>
    <mergeCell ref="D394:D397"/>
    <mergeCell ref="E394:E397"/>
    <mergeCell ref="F394:F397"/>
    <mergeCell ref="A176:A180"/>
    <mergeCell ref="B176:B180"/>
    <mergeCell ref="C176:C180"/>
    <mergeCell ref="D176:D180"/>
    <mergeCell ref="E176:E180"/>
    <mergeCell ref="F176:F180"/>
    <mergeCell ref="C167:G167"/>
    <mergeCell ref="B168:G168"/>
    <mergeCell ref="B169:Q169"/>
    <mergeCell ref="C170:Q170"/>
    <mergeCell ref="A171:A175"/>
    <mergeCell ref="B171:B175"/>
    <mergeCell ref="A355:A359"/>
    <mergeCell ref="B355:B359"/>
    <mergeCell ref="C355:C359"/>
    <mergeCell ref="D355:D359"/>
    <mergeCell ref="E355:E359"/>
    <mergeCell ref="F355:F359"/>
    <mergeCell ref="A360:A364"/>
    <mergeCell ref="B360:B364"/>
    <mergeCell ref="C360:C364"/>
    <mergeCell ref="D360:D364"/>
    <mergeCell ref="E360:E364"/>
    <mergeCell ref="F360:F364"/>
    <mergeCell ref="C406:C409"/>
    <mergeCell ref="N412:Q412"/>
    <mergeCell ref="C435:G435"/>
    <mergeCell ref="H435:K435"/>
    <mergeCell ref="C436:G436"/>
    <mergeCell ref="H436:K436"/>
    <mergeCell ref="C437:G437"/>
    <mergeCell ref="H437:K437"/>
    <mergeCell ref="C438:G438"/>
    <mergeCell ref="H438:K438"/>
    <mergeCell ref="C430:G430"/>
    <mergeCell ref="H430:K430"/>
    <mergeCell ref="C431:G431"/>
    <mergeCell ref="H431:K431"/>
    <mergeCell ref="C432:G432"/>
    <mergeCell ref="H432:K432"/>
    <mergeCell ref="C433:G433"/>
    <mergeCell ref="H433:K433"/>
    <mergeCell ref="C434:G434"/>
    <mergeCell ref="H434:K434"/>
  </mergeCells>
  <pageMargins left="0.7" right="0.7" top="0.75" bottom="0.75" header="0.3" footer="0.3"/>
  <pageSetup paperSize="9" scale="96"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activeCell="T34" sqref="T34"/>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32.450000000000003" customHeight="1">
      <c r="A1" s="505"/>
      <c r="B1" s="505"/>
      <c r="C1" s="505"/>
      <c r="D1" s="505"/>
      <c r="E1" s="505"/>
      <c r="F1" s="505"/>
      <c r="G1" s="505"/>
      <c r="H1" s="505"/>
      <c r="I1" s="505"/>
      <c r="J1" s="505"/>
      <c r="K1" s="505"/>
      <c r="L1" s="505"/>
      <c r="M1" s="505"/>
      <c r="N1" s="1583"/>
      <c r="O1" s="1583"/>
      <c r="P1" s="1583"/>
      <c r="Q1" s="505"/>
    </row>
    <row r="2" spans="1:17" ht="15.75">
      <c r="A2" s="506"/>
      <c r="B2" s="506"/>
      <c r="C2" s="506"/>
      <c r="D2" s="506"/>
      <c r="E2" s="1136" t="s">
        <v>584</v>
      </c>
      <c r="F2" s="1136"/>
      <c r="G2" s="1137"/>
      <c r="H2" s="1136"/>
      <c r="I2" s="1136"/>
      <c r="J2" s="1136"/>
      <c r="K2" s="1136"/>
      <c r="L2" s="1136"/>
      <c r="M2" s="1136"/>
      <c r="N2" s="1136"/>
      <c r="O2" s="506"/>
      <c r="P2" s="506"/>
      <c r="Q2" s="506"/>
    </row>
    <row r="3" spans="1:17" ht="13.5" thickBot="1">
      <c r="A3" s="314"/>
      <c r="B3" s="10"/>
      <c r="C3" s="10"/>
      <c r="D3" s="1584" t="s">
        <v>32</v>
      </c>
      <c r="E3" s="1584"/>
      <c r="F3" s="1584"/>
      <c r="G3" s="1584"/>
      <c r="H3" s="1584"/>
      <c r="I3" s="1584"/>
      <c r="J3" s="1584"/>
      <c r="K3" s="1584"/>
      <c r="L3" s="1584"/>
      <c r="M3" s="1584"/>
      <c r="N3" s="1584"/>
      <c r="O3" s="1584"/>
      <c r="P3" s="1584"/>
      <c r="Q3" s="1584"/>
    </row>
    <row r="4" spans="1:17" ht="28.9" customHeight="1">
      <c r="A4" s="1670" t="s">
        <v>0</v>
      </c>
      <c r="B4" s="1673" t="s">
        <v>1</v>
      </c>
      <c r="C4" s="1673" t="s">
        <v>2</v>
      </c>
      <c r="D4" s="1676" t="s">
        <v>3</v>
      </c>
      <c r="E4" s="1585" t="s">
        <v>4</v>
      </c>
      <c r="F4" s="1679" t="s">
        <v>5</v>
      </c>
      <c r="G4" s="1585" t="s">
        <v>6</v>
      </c>
      <c r="H4" s="1588" t="s">
        <v>443</v>
      </c>
      <c r="I4" s="1589"/>
      <c r="J4" s="1589"/>
      <c r="K4" s="1590"/>
      <c r="L4" s="1602" t="s">
        <v>376</v>
      </c>
      <c r="M4" s="1591" t="s">
        <v>444</v>
      </c>
      <c r="N4" s="1594" t="s">
        <v>21</v>
      </c>
      <c r="O4" s="1595"/>
      <c r="P4" s="1595"/>
      <c r="Q4" s="1596"/>
    </row>
    <row r="5" spans="1:17">
      <c r="A5" s="1671"/>
      <c r="B5" s="1674"/>
      <c r="C5" s="1674"/>
      <c r="D5" s="1677"/>
      <c r="E5" s="1586"/>
      <c r="F5" s="1680"/>
      <c r="G5" s="1586"/>
      <c r="H5" s="1597" t="s">
        <v>7</v>
      </c>
      <c r="I5" s="1599" t="s">
        <v>8</v>
      </c>
      <c r="J5" s="1599"/>
      <c r="K5" s="1605" t="s">
        <v>72</v>
      </c>
      <c r="L5" s="1603"/>
      <c r="M5" s="1592"/>
      <c r="N5" s="1607" t="s">
        <v>31</v>
      </c>
      <c r="O5" s="1609" t="s">
        <v>9</v>
      </c>
      <c r="P5" s="1609"/>
      <c r="Q5" s="1610"/>
    </row>
    <row r="6" spans="1:17" ht="81" customHeight="1" thickBot="1">
      <c r="A6" s="1672"/>
      <c r="B6" s="1675"/>
      <c r="C6" s="1675"/>
      <c r="D6" s="1678"/>
      <c r="E6" s="1587"/>
      <c r="F6" s="1681"/>
      <c r="G6" s="1587"/>
      <c r="H6" s="1598"/>
      <c r="I6" s="1131" t="s">
        <v>7</v>
      </c>
      <c r="J6" s="1131" t="s">
        <v>10</v>
      </c>
      <c r="K6" s="1606"/>
      <c r="L6" s="1604"/>
      <c r="M6" s="1593"/>
      <c r="N6" s="1608"/>
      <c r="O6" s="512" t="s">
        <v>70</v>
      </c>
      <c r="P6" s="512" t="s">
        <v>375</v>
      </c>
      <c r="Q6" s="513" t="s">
        <v>440</v>
      </c>
    </row>
    <row r="7" spans="1:17" ht="13.5" thickBot="1">
      <c r="A7" s="514" t="s">
        <v>11</v>
      </c>
      <c r="B7" s="1563" t="s">
        <v>585</v>
      </c>
      <c r="C7" s="1563"/>
      <c r="D7" s="1563"/>
      <c r="E7" s="1563"/>
      <c r="F7" s="1563"/>
      <c r="G7" s="1563"/>
      <c r="H7" s="1563"/>
      <c r="I7" s="1563"/>
      <c r="J7" s="1563"/>
      <c r="K7" s="1563"/>
      <c r="L7" s="1563"/>
      <c r="M7" s="1563"/>
      <c r="N7" s="1563"/>
      <c r="O7" s="1563"/>
      <c r="P7" s="1563"/>
      <c r="Q7" s="1564"/>
    </row>
    <row r="8" spans="1:17" ht="13.5" thickBot="1">
      <c r="A8" s="515" t="s">
        <v>11</v>
      </c>
      <c r="B8" s="516" t="s">
        <v>11</v>
      </c>
      <c r="C8" s="1600" t="s">
        <v>586</v>
      </c>
      <c r="D8" s="1600"/>
      <c r="E8" s="1600"/>
      <c r="F8" s="1600"/>
      <c r="G8" s="1600"/>
      <c r="H8" s="1600"/>
      <c r="I8" s="1600"/>
      <c r="J8" s="1600"/>
      <c r="K8" s="1600"/>
      <c r="L8" s="1600"/>
      <c r="M8" s="1600"/>
      <c r="N8" s="1600"/>
      <c r="O8" s="1600"/>
      <c r="P8" s="1600"/>
      <c r="Q8" s="1601"/>
    </row>
    <row r="9" spans="1:17" ht="27.6" customHeight="1" thickBot="1">
      <c r="A9" s="1258"/>
      <c r="B9" s="1138"/>
      <c r="C9" s="1138"/>
      <c r="D9" s="1138"/>
      <c r="E9" s="1138"/>
      <c r="F9" s="1138"/>
      <c r="G9" s="1138"/>
      <c r="H9" s="1138"/>
      <c r="I9" s="1138"/>
      <c r="J9" s="1138"/>
      <c r="K9" s="1138"/>
      <c r="L9" s="1138"/>
      <c r="M9" s="1138"/>
      <c r="N9" s="920" t="s">
        <v>587</v>
      </c>
      <c r="O9" s="1139">
        <v>7</v>
      </c>
      <c r="P9" s="1139">
        <v>7</v>
      </c>
      <c r="Q9" s="1140">
        <v>7</v>
      </c>
    </row>
    <row r="10" spans="1:17">
      <c r="A10" s="1654" t="s">
        <v>11</v>
      </c>
      <c r="B10" s="1656" t="s">
        <v>11</v>
      </c>
      <c r="C10" s="1423" t="s">
        <v>11</v>
      </c>
      <c r="D10" s="1426" t="s">
        <v>588</v>
      </c>
      <c r="E10" s="1429" t="s">
        <v>39</v>
      </c>
      <c r="F10" s="1433" t="s">
        <v>166</v>
      </c>
      <c r="G10" s="1095" t="s">
        <v>35</v>
      </c>
      <c r="H10" s="1141">
        <f>I10+K10</f>
        <v>0</v>
      </c>
      <c r="I10" s="755">
        <v>0</v>
      </c>
      <c r="J10" s="1142"/>
      <c r="K10" s="1143">
        <v>0</v>
      </c>
      <c r="L10" s="548">
        <v>0</v>
      </c>
      <c r="M10" s="282">
        <v>0</v>
      </c>
      <c r="N10" s="1552" t="s">
        <v>589</v>
      </c>
      <c r="O10" s="851">
        <v>4</v>
      </c>
      <c r="P10" s="851">
        <v>4</v>
      </c>
      <c r="Q10" s="1103">
        <v>4</v>
      </c>
    </row>
    <row r="11" spans="1:17">
      <c r="A11" s="1662"/>
      <c r="B11" s="1663"/>
      <c r="C11" s="1424"/>
      <c r="D11" s="1427"/>
      <c r="E11" s="1431"/>
      <c r="F11" s="1435"/>
      <c r="G11" s="285"/>
      <c r="H11" s="1144"/>
      <c r="I11" s="1145"/>
      <c r="J11" s="1146"/>
      <c r="K11" s="1147"/>
      <c r="L11" s="1148"/>
      <c r="M11" s="1149"/>
      <c r="N11" s="1553"/>
      <c r="O11" s="1150"/>
      <c r="P11" s="1150"/>
      <c r="Q11" s="1122"/>
    </row>
    <row r="12" spans="1:17" ht="17.45" customHeight="1" thickBot="1">
      <c r="A12" s="1655"/>
      <c r="B12" s="1657"/>
      <c r="C12" s="1425"/>
      <c r="D12" s="1428"/>
      <c r="E12" s="1432"/>
      <c r="F12" s="1432"/>
      <c r="G12" s="543" t="s">
        <v>12</v>
      </c>
      <c r="H12" s="549">
        <v>0</v>
      </c>
      <c r="I12" s="544">
        <f>SUM(I10:I11)</f>
        <v>0</v>
      </c>
      <c r="J12" s="550"/>
      <c r="K12" s="551">
        <f>SUM(K10:K11)</f>
        <v>0</v>
      </c>
      <c r="L12" s="585">
        <f>L10</f>
        <v>0</v>
      </c>
      <c r="M12" s="586">
        <f>M10</f>
        <v>0</v>
      </c>
      <c r="N12" s="1554"/>
      <c r="O12" s="1151"/>
      <c r="P12" s="1151"/>
      <c r="Q12" s="1126"/>
    </row>
    <row r="13" spans="1:17">
      <c r="A13" s="1654" t="s">
        <v>11</v>
      </c>
      <c r="B13" s="1656" t="s">
        <v>11</v>
      </c>
      <c r="C13" s="1423" t="s">
        <v>13</v>
      </c>
      <c r="D13" s="1426" t="s">
        <v>590</v>
      </c>
      <c r="E13" s="1429" t="s">
        <v>39</v>
      </c>
      <c r="F13" s="1433" t="s">
        <v>166</v>
      </c>
      <c r="G13" s="1095" t="s">
        <v>35</v>
      </c>
      <c r="H13" s="1141">
        <f>I13+K13</f>
        <v>2</v>
      </c>
      <c r="I13" s="755">
        <v>2</v>
      </c>
      <c r="J13" s="1142"/>
      <c r="K13" s="1143">
        <v>0</v>
      </c>
      <c r="L13" s="282">
        <v>2</v>
      </c>
      <c r="M13" s="282">
        <v>2</v>
      </c>
      <c r="N13" s="1152" t="s">
        <v>591</v>
      </c>
      <c r="O13" s="628">
        <v>250</v>
      </c>
      <c r="P13" s="628">
        <v>250</v>
      </c>
      <c r="Q13" s="1153">
        <v>250</v>
      </c>
    </row>
    <row r="14" spans="1:17" ht="11.45" customHeight="1">
      <c r="A14" s="1662"/>
      <c r="B14" s="1663"/>
      <c r="C14" s="1424"/>
      <c r="D14" s="1427"/>
      <c r="E14" s="1431"/>
      <c r="F14" s="1435"/>
      <c r="G14" s="285"/>
      <c r="H14" s="1144"/>
      <c r="I14" s="1145"/>
      <c r="J14" s="1146"/>
      <c r="K14" s="1147"/>
      <c r="L14" s="1148"/>
      <c r="M14" s="1149"/>
      <c r="N14" s="1580" t="s">
        <v>592</v>
      </c>
      <c r="O14" s="1154">
        <v>220</v>
      </c>
      <c r="P14" s="1154">
        <v>220</v>
      </c>
      <c r="Q14" s="1113">
        <v>220</v>
      </c>
    </row>
    <row r="15" spans="1:17" ht="13.5" thickBot="1">
      <c r="A15" s="1655"/>
      <c r="B15" s="1657"/>
      <c r="C15" s="1425"/>
      <c r="D15" s="1428"/>
      <c r="E15" s="1432"/>
      <c r="F15" s="1432"/>
      <c r="G15" s="543" t="s">
        <v>12</v>
      </c>
      <c r="H15" s="544">
        <f>SUM(H13:H14)</f>
        <v>2</v>
      </c>
      <c r="I15" s="544">
        <f>SUM(I13:I14)</f>
        <v>2</v>
      </c>
      <c r="J15" s="550"/>
      <c r="K15" s="551">
        <f>SUM(K13:K14)</f>
        <v>0</v>
      </c>
      <c r="L15" s="585">
        <f>L13</f>
        <v>2</v>
      </c>
      <c r="M15" s="586">
        <f>M13</f>
        <v>2</v>
      </c>
      <c r="N15" s="1581"/>
      <c r="O15" s="1155"/>
      <c r="P15" s="1155"/>
      <c r="Q15" s="1156"/>
    </row>
    <row r="16" spans="1:17">
      <c r="A16" s="1654" t="s">
        <v>11</v>
      </c>
      <c r="B16" s="1656" t="s">
        <v>11</v>
      </c>
      <c r="C16" s="1423" t="s">
        <v>33</v>
      </c>
      <c r="D16" s="1426" t="s">
        <v>593</v>
      </c>
      <c r="E16" s="1429" t="s">
        <v>39</v>
      </c>
      <c r="F16" s="1433" t="s">
        <v>166</v>
      </c>
      <c r="G16" s="1157" t="s">
        <v>35</v>
      </c>
      <c r="H16" s="1158">
        <v>2</v>
      </c>
      <c r="I16" s="1159">
        <v>2</v>
      </c>
      <c r="J16" s="1142"/>
      <c r="K16" s="1143">
        <v>0</v>
      </c>
      <c r="L16" s="548">
        <v>3</v>
      </c>
      <c r="M16" s="282">
        <v>3</v>
      </c>
      <c r="N16" s="1152" t="s">
        <v>594</v>
      </c>
      <c r="O16" s="1160">
        <v>160</v>
      </c>
      <c r="P16" s="1160">
        <v>200</v>
      </c>
      <c r="Q16" s="1161">
        <v>200</v>
      </c>
    </row>
    <row r="17" spans="1:17" ht="13.5" thickBot="1">
      <c r="A17" s="1655"/>
      <c r="B17" s="1657"/>
      <c r="C17" s="1425"/>
      <c r="D17" s="1428"/>
      <c r="E17" s="1432"/>
      <c r="F17" s="1432"/>
      <c r="G17" s="543" t="s">
        <v>12</v>
      </c>
      <c r="H17" s="544">
        <f>SUM(H16:H16)</f>
        <v>2</v>
      </c>
      <c r="I17" s="544">
        <f>SUM(I16:I16)</f>
        <v>2</v>
      </c>
      <c r="J17" s="550"/>
      <c r="K17" s="551">
        <f>SUM(K16:K16)</f>
        <v>0</v>
      </c>
      <c r="L17" s="585">
        <f>L16</f>
        <v>3</v>
      </c>
      <c r="M17" s="586">
        <f>M16</f>
        <v>3</v>
      </c>
      <c r="N17" s="1162"/>
      <c r="O17" s="1163"/>
      <c r="P17" s="1163"/>
      <c r="Q17" s="1164"/>
    </row>
    <row r="18" spans="1:17">
      <c r="A18" s="1654" t="s">
        <v>11</v>
      </c>
      <c r="B18" s="1656" t="s">
        <v>11</v>
      </c>
      <c r="C18" s="1423" t="s">
        <v>34</v>
      </c>
      <c r="D18" s="1426" t="s">
        <v>595</v>
      </c>
      <c r="E18" s="1429" t="s">
        <v>39</v>
      </c>
      <c r="F18" s="1433" t="s">
        <v>166</v>
      </c>
      <c r="G18" s="1095" t="s">
        <v>35</v>
      </c>
      <c r="H18" s="1141">
        <f>I18+K18</f>
        <v>6</v>
      </c>
      <c r="I18" s="755">
        <v>6</v>
      </c>
      <c r="J18" s="1142"/>
      <c r="K18" s="1143">
        <v>0</v>
      </c>
      <c r="L18" s="548">
        <v>8</v>
      </c>
      <c r="M18" s="282">
        <v>10</v>
      </c>
      <c r="N18" s="1550" t="s">
        <v>596</v>
      </c>
      <c r="O18" s="851">
        <v>1</v>
      </c>
      <c r="P18" s="851">
        <v>1</v>
      </c>
      <c r="Q18" s="1165">
        <v>1</v>
      </c>
    </row>
    <row r="19" spans="1:17">
      <c r="A19" s="1662"/>
      <c r="B19" s="1663"/>
      <c r="C19" s="1424"/>
      <c r="D19" s="1427"/>
      <c r="E19" s="1431"/>
      <c r="F19" s="1435"/>
      <c r="G19" s="285"/>
      <c r="H19" s="1144"/>
      <c r="I19" s="1145"/>
      <c r="J19" s="1146"/>
      <c r="K19" s="1147"/>
      <c r="L19" s="1148"/>
      <c r="M19" s="1149"/>
      <c r="N19" s="1582"/>
      <c r="O19" s="1150"/>
      <c r="P19" s="1150"/>
      <c r="Q19" s="1166"/>
    </row>
    <row r="20" spans="1:17" ht="13.5" thickBot="1">
      <c r="A20" s="1655"/>
      <c r="B20" s="1657"/>
      <c r="C20" s="1425"/>
      <c r="D20" s="1428"/>
      <c r="E20" s="1432"/>
      <c r="F20" s="1432"/>
      <c r="G20" s="543" t="s">
        <v>12</v>
      </c>
      <c r="H20" s="549">
        <f>H18</f>
        <v>6</v>
      </c>
      <c r="I20" s="544">
        <f>SUM(I18:I19)</f>
        <v>6</v>
      </c>
      <c r="J20" s="550"/>
      <c r="K20" s="551">
        <f>SUM(K18:K19)</f>
        <v>0</v>
      </c>
      <c r="L20" s="585">
        <f>L18</f>
        <v>8</v>
      </c>
      <c r="M20" s="586">
        <f>M18</f>
        <v>10</v>
      </c>
      <c r="N20" s="1551"/>
      <c r="O20" s="1151"/>
      <c r="P20" s="1151"/>
      <c r="Q20" s="1167"/>
    </row>
    <row r="21" spans="1:17">
      <c r="A21" s="1654" t="s">
        <v>11</v>
      </c>
      <c r="B21" s="1656" t="s">
        <v>11</v>
      </c>
      <c r="C21" s="1168" t="s">
        <v>53</v>
      </c>
      <c r="D21" s="1668" t="s">
        <v>597</v>
      </c>
      <c r="E21" s="1429" t="s">
        <v>39</v>
      </c>
      <c r="F21" s="1433" t="s">
        <v>166</v>
      </c>
      <c r="G21" s="1095" t="s">
        <v>35</v>
      </c>
      <c r="H21" s="1141">
        <f>I21+K21</f>
        <v>1</v>
      </c>
      <c r="I21" s="755">
        <v>1</v>
      </c>
      <c r="J21" s="1142"/>
      <c r="K21" s="1143">
        <v>0</v>
      </c>
      <c r="L21" s="548">
        <v>1</v>
      </c>
      <c r="M21" s="282">
        <v>1</v>
      </c>
      <c r="N21" s="1550" t="s">
        <v>598</v>
      </c>
      <c r="O21" s="851">
        <v>1</v>
      </c>
      <c r="P21" s="851" t="s">
        <v>160</v>
      </c>
      <c r="Q21" s="1165">
        <v>1</v>
      </c>
    </row>
    <row r="22" spans="1:17" ht="13.5" thickBot="1">
      <c r="A22" s="1655"/>
      <c r="B22" s="1657"/>
      <c r="C22" s="1169"/>
      <c r="D22" s="1669"/>
      <c r="E22" s="1432"/>
      <c r="F22" s="1432"/>
      <c r="G22" s="543" t="s">
        <v>12</v>
      </c>
      <c r="H22" s="544">
        <f>SUM(H21:H21)</f>
        <v>1</v>
      </c>
      <c r="I22" s="544">
        <f>SUM(I21:I21)</f>
        <v>1</v>
      </c>
      <c r="J22" s="550"/>
      <c r="K22" s="551">
        <f>SUM(K21:K21)</f>
        <v>0</v>
      </c>
      <c r="L22" s="585">
        <f>L21</f>
        <v>1</v>
      </c>
      <c r="M22" s="586">
        <f>M21</f>
        <v>1</v>
      </c>
      <c r="N22" s="1551"/>
      <c r="O22" s="1151"/>
      <c r="P22" s="1151"/>
      <c r="Q22" s="1167"/>
    </row>
    <row r="23" spans="1:17">
      <c r="A23" s="1654" t="s">
        <v>11</v>
      </c>
      <c r="B23" s="1656" t="s">
        <v>11</v>
      </c>
      <c r="C23" s="1423" t="s">
        <v>36</v>
      </c>
      <c r="D23" s="1426" t="s">
        <v>599</v>
      </c>
      <c r="E23" s="1429" t="s">
        <v>39</v>
      </c>
      <c r="F23" s="1433" t="s">
        <v>166</v>
      </c>
      <c r="G23" s="1095" t="s">
        <v>35</v>
      </c>
      <c r="H23" s="1141">
        <f>I23+K23</f>
        <v>5.5</v>
      </c>
      <c r="I23" s="755">
        <v>5.5</v>
      </c>
      <c r="J23" s="1142"/>
      <c r="K23" s="1143">
        <v>0</v>
      </c>
      <c r="L23" s="548">
        <v>6</v>
      </c>
      <c r="M23" s="282">
        <v>6</v>
      </c>
      <c r="N23" s="1552" t="s">
        <v>600</v>
      </c>
      <c r="O23" s="1170">
        <v>25</v>
      </c>
      <c r="P23" s="1171" t="s">
        <v>167</v>
      </c>
      <c r="Q23" s="1103">
        <v>25</v>
      </c>
    </row>
    <row r="24" spans="1:17">
      <c r="A24" s="1662"/>
      <c r="B24" s="1663"/>
      <c r="C24" s="1424"/>
      <c r="D24" s="1427"/>
      <c r="E24" s="1431"/>
      <c r="F24" s="1435"/>
      <c r="G24" s="285"/>
      <c r="H24" s="1144"/>
      <c r="I24" s="1145"/>
      <c r="J24" s="1146"/>
      <c r="K24" s="1147"/>
      <c r="L24" s="1148"/>
      <c r="M24" s="1149"/>
      <c r="N24" s="1553"/>
      <c r="O24" s="1150"/>
      <c r="P24" s="1150"/>
      <c r="Q24" s="1122"/>
    </row>
    <row r="25" spans="1:17" ht="13.5" thickBot="1">
      <c r="A25" s="1655"/>
      <c r="B25" s="1657"/>
      <c r="C25" s="1425"/>
      <c r="D25" s="1428"/>
      <c r="E25" s="1432"/>
      <c r="F25" s="1432"/>
      <c r="G25" s="543" t="s">
        <v>12</v>
      </c>
      <c r="H25" s="544">
        <f>SUM(H23:H24)</f>
        <v>5.5</v>
      </c>
      <c r="I25" s="544">
        <f>SUM(I23:I24)</f>
        <v>5.5</v>
      </c>
      <c r="J25" s="550"/>
      <c r="K25" s="551">
        <f>SUM(K23:K24)</f>
        <v>0</v>
      </c>
      <c r="L25" s="585">
        <f>L23</f>
        <v>6</v>
      </c>
      <c r="M25" s="586">
        <f>M23</f>
        <v>6</v>
      </c>
      <c r="N25" s="1554"/>
      <c r="O25" s="1151"/>
      <c r="P25" s="1151"/>
      <c r="Q25" s="1126"/>
    </row>
    <row r="26" spans="1:17">
      <c r="A26" s="1654" t="s">
        <v>11</v>
      </c>
      <c r="B26" s="1656" t="s">
        <v>11</v>
      </c>
      <c r="C26" s="1423" t="s">
        <v>54</v>
      </c>
      <c r="D26" s="1666" t="s">
        <v>601</v>
      </c>
      <c r="E26" s="1429" t="s">
        <v>39</v>
      </c>
      <c r="F26" s="1433" t="s">
        <v>602</v>
      </c>
      <c r="G26" s="1323" t="s">
        <v>35</v>
      </c>
      <c r="H26" s="1324">
        <f>I26+K26</f>
        <v>640</v>
      </c>
      <c r="I26" s="1325">
        <v>640</v>
      </c>
      <c r="J26" s="1326"/>
      <c r="K26" s="1143">
        <v>0</v>
      </c>
      <c r="L26" s="548">
        <v>400</v>
      </c>
      <c r="M26" s="282">
        <v>400</v>
      </c>
      <c r="N26" s="1550" t="s">
        <v>603</v>
      </c>
      <c r="O26" s="851">
        <v>430</v>
      </c>
      <c r="P26" s="851">
        <v>400</v>
      </c>
      <c r="Q26" s="1165">
        <v>400</v>
      </c>
    </row>
    <row r="27" spans="1:17" ht="46.15" customHeight="1" thickBot="1">
      <c r="A27" s="1655"/>
      <c r="B27" s="1657"/>
      <c r="C27" s="1425"/>
      <c r="D27" s="1667"/>
      <c r="E27" s="1432"/>
      <c r="F27" s="1432"/>
      <c r="G27" s="543" t="s">
        <v>12</v>
      </c>
      <c r="H27" s="544">
        <f>SUM(H26:H26)</f>
        <v>640</v>
      </c>
      <c r="I27" s="544">
        <f>SUM(I26:I26)</f>
        <v>640</v>
      </c>
      <c r="J27" s="550"/>
      <c r="K27" s="551">
        <f>SUM(K26:K26)</f>
        <v>0</v>
      </c>
      <c r="L27" s="551">
        <f>SUM(L26:L26)</f>
        <v>400</v>
      </c>
      <c r="M27" s="551">
        <f>SUM(M26:M26)</f>
        <v>400</v>
      </c>
      <c r="N27" s="1551"/>
      <c r="O27" s="1151"/>
      <c r="P27" s="1151"/>
      <c r="Q27" s="1167"/>
    </row>
    <row r="28" spans="1:17">
      <c r="A28" s="1654" t="s">
        <v>11</v>
      </c>
      <c r="B28" s="1656" t="s">
        <v>11</v>
      </c>
      <c r="C28" s="1423" t="s">
        <v>37</v>
      </c>
      <c r="D28" s="1426" t="s">
        <v>604</v>
      </c>
      <c r="E28" s="1429" t="s">
        <v>39</v>
      </c>
      <c r="F28" s="1433" t="s">
        <v>166</v>
      </c>
      <c r="G28" s="1095" t="s">
        <v>35</v>
      </c>
      <c r="H28" s="1141">
        <v>2</v>
      </c>
      <c r="I28" s="755">
        <v>2</v>
      </c>
      <c r="J28" s="1142"/>
      <c r="K28" s="1143">
        <v>0</v>
      </c>
      <c r="L28" s="548">
        <v>4</v>
      </c>
      <c r="M28" s="282">
        <v>6</v>
      </c>
      <c r="N28" s="1550" t="s">
        <v>605</v>
      </c>
      <c r="O28" s="851">
        <v>2</v>
      </c>
      <c r="P28" s="851">
        <v>2</v>
      </c>
      <c r="Q28" s="1165">
        <v>2</v>
      </c>
    </row>
    <row r="29" spans="1:17" ht="13.5" thickBot="1">
      <c r="A29" s="1655"/>
      <c r="B29" s="1657"/>
      <c r="C29" s="1425"/>
      <c r="D29" s="1428"/>
      <c r="E29" s="1432"/>
      <c r="F29" s="1432"/>
      <c r="G29" s="543" t="s">
        <v>12</v>
      </c>
      <c r="H29" s="544">
        <f>H28*1</f>
        <v>2</v>
      </c>
      <c r="I29" s="544">
        <f>I28*1</f>
        <v>2</v>
      </c>
      <c r="J29" s="544"/>
      <c r="K29" s="544">
        <f>K28*1</f>
        <v>0</v>
      </c>
      <c r="L29" s="544">
        <f>L28*1</f>
        <v>4</v>
      </c>
      <c r="M29" s="544">
        <f>M28*1</f>
        <v>6</v>
      </c>
      <c r="N29" s="1551"/>
      <c r="O29" s="1172"/>
      <c r="P29" s="1172"/>
      <c r="Q29" s="1173"/>
    </row>
    <row r="30" spans="1:17">
      <c r="A30" s="1664" t="s">
        <v>11</v>
      </c>
      <c r="B30" s="1646" t="s">
        <v>11</v>
      </c>
      <c r="C30" s="1646" t="s">
        <v>55</v>
      </c>
      <c r="D30" s="1479" t="s">
        <v>606</v>
      </c>
      <c r="E30" s="1652" t="s">
        <v>39</v>
      </c>
      <c r="F30" s="1556" t="s">
        <v>166</v>
      </c>
      <c r="G30" s="1174" t="s">
        <v>35</v>
      </c>
      <c r="H30" s="1175">
        <v>200</v>
      </c>
      <c r="I30" s="1176">
        <v>200</v>
      </c>
      <c r="J30" s="1177"/>
      <c r="K30" s="1178">
        <v>0</v>
      </c>
      <c r="L30" s="1179">
        <v>250</v>
      </c>
      <c r="M30" s="1180">
        <v>250</v>
      </c>
      <c r="N30" s="1558" t="s">
        <v>607</v>
      </c>
      <c r="O30" s="1181">
        <v>1</v>
      </c>
      <c r="P30" s="1181">
        <v>2</v>
      </c>
      <c r="Q30" s="1182">
        <v>3</v>
      </c>
    </row>
    <row r="31" spans="1:17" ht="13.5" thickBot="1">
      <c r="A31" s="1665"/>
      <c r="B31" s="1648"/>
      <c r="C31" s="1648"/>
      <c r="D31" s="1481"/>
      <c r="E31" s="1557"/>
      <c r="F31" s="1557"/>
      <c r="G31" s="1183" t="s">
        <v>12</v>
      </c>
      <c r="H31" s="1184">
        <f>H30*1</f>
        <v>200</v>
      </c>
      <c r="I31" s="1184">
        <f>I30*1</f>
        <v>200</v>
      </c>
      <c r="J31" s="1184"/>
      <c r="K31" s="1184">
        <f>K30*1</f>
        <v>0</v>
      </c>
      <c r="L31" s="1184">
        <f>L30*1</f>
        <v>250</v>
      </c>
      <c r="M31" s="1184">
        <f>M30*1</f>
        <v>250</v>
      </c>
      <c r="N31" s="1559"/>
      <c r="O31" s="1185"/>
      <c r="P31" s="1185"/>
      <c r="Q31" s="1186"/>
    </row>
    <row r="32" spans="1:17" ht="13.5" thickBot="1">
      <c r="A32" s="515" t="s">
        <v>11</v>
      </c>
      <c r="B32" s="522"/>
      <c r="C32" s="1614" t="s">
        <v>14</v>
      </c>
      <c r="D32" s="1615"/>
      <c r="E32" s="1615"/>
      <c r="F32" s="1615"/>
      <c r="G32" s="1616"/>
      <c r="H32" s="11">
        <f>H25+H22+H20+H17+H15+H12+H27+H29+H31</f>
        <v>858.5</v>
      </c>
      <c r="I32" s="11">
        <f>I25+I22+I20+I17+I15+I12+I27+I29+I31</f>
        <v>858.5</v>
      </c>
      <c r="J32" s="11">
        <f t="shared" ref="J32" si="0">J25+J22+J20+J17+J15+J12+J27+J29</f>
        <v>0</v>
      </c>
      <c r="K32" s="11">
        <f>K25+K22+K20+K17+K15+K12+K27+K29+K31</f>
        <v>0</v>
      </c>
      <c r="L32" s="11">
        <f t="shared" ref="L32:M32" si="1">L25+L22+L20+L17+L15+L12+L27+L29+L31</f>
        <v>674</v>
      </c>
      <c r="M32" s="11">
        <f t="shared" si="1"/>
        <v>678</v>
      </c>
      <c r="N32" s="568"/>
      <c r="O32" s="537"/>
      <c r="P32" s="537"/>
      <c r="Q32" s="538"/>
    </row>
    <row r="33" spans="1:17" ht="13.5" thickBot="1">
      <c r="A33" s="514" t="s">
        <v>13</v>
      </c>
      <c r="B33" s="1563" t="s">
        <v>608</v>
      </c>
      <c r="C33" s="1563"/>
      <c r="D33" s="1563"/>
      <c r="E33" s="1563"/>
      <c r="F33" s="1563"/>
      <c r="G33" s="1563"/>
      <c r="H33" s="1563"/>
      <c r="I33" s="1563"/>
      <c r="J33" s="1563"/>
      <c r="K33" s="1563"/>
      <c r="L33" s="1563"/>
      <c r="M33" s="1563"/>
      <c r="N33" s="1563"/>
      <c r="O33" s="1563"/>
      <c r="P33" s="1563"/>
      <c r="Q33" s="1564"/>
    </row>
    <row r="34" spans="1:17" ht="13.5" thickBot="1">
      <c r="A34" s="515" t="s">
        <v>13</v>
      </c>
      <c r="B34" s="516" t="s">
        <v>11</v>
      </c>
      <c r="C34" s="1565" t="s">
        <v>609</v>
      </c>
      <c r="D34" s="1566"/>
      <c r="E34" s="1567"/>
      <c r="F34" s="1567"/>
      <c r="G34" s="1566"/>
      <c r="H34" s="1566"/>
      <c r="I34" s="1566"/>
      <c r="J34" s="1566"/>
      <c r="K34" s="1566"/>
      <c r="L34" s="1566"/>
      <c r="M34" s="1566"/>
      <c r="N34" s="1566"/>
      <c r="O34" s="1566"/>
      <c r="P34" s="1566"/>
      <c r="Q34" s="1659"/>
    </row>
    <row r="35" spans="1:17" ht="13.5" thickBot="1">
      <c r="A35" s="581"/>
      <c r="B35" s="1132"/>
      <c r="C35" s="1187"/>
      <c r="D35" s="1133"/>
      <c r="E35" s="1133"/>
      <c r="F35" s="1133"/>
      <c r="G35" s="1133"/>
      <c r="H35" s="1133"/>
      <c r="I35" s="1133"/>
      <c r="J35" s="1133"/>
      <c r="K35" s="1133"/>
      <c r="L35" s="1133"/>
      <c r="M35" s="1133"/>
      <c r="N35" s="1188" t="s">
        <v>610</v>
      </c>
      <c r="O35" s="1189" t="s">
        <v>611</v>
      </c>
      <c r="P35" s="1189" t="s">
        <v>612</v>
      </c>
      <c r="Q35" s="1190" t="s">
        <v>613</v>
      </c>
    </row>
    <row r="36" spans="1:17">
      <c r="A36" s="1654" t="s">
        <v>13</v>
      </c>
      <c r="B36" s="1656" t="s">
        <v>11</v>
      </c>
      <c r="C36" s="1423" t="s">
        <v>11</v>
      </c>
      <c r="D36" s="1426" t="s">
        <v>614</v>
      </c>
      <c r="E36" s="1429" t="s">
        <v>39</v>
      </c>
      <c r="F36" s="1433" t="s">
        <v>615</v>
      </c>
      <c r="G36" s="1095"/>
      <c r="H36" s="1141"/>
      <c r="I36" s="755"/>
      <c r="J36" s="1142"/>
      <c r="K36" s="1141"/>
      <c r="L36" s="548"/>
      <c r="M36" s="282"/>
      <c r="N36" s="1550" t="s">
        <v>616</v>
      </c>
      <c r="O36" s="1170" t="s">
        <v>40</v>
      </c>
      <c r="P36" s="1171" t="s">
        <v>40</v>
      </c>
      <c r="Q36" s="1191" t="s">
        <v>40</v>
      </c>
    </row>
    <row r="37" spans="1:17">
      <c r="A37" s="1662"/>
      <c r="B37" s="1663"/>
      <c r="C37" s="1424"/>
      <c r="D37" s="1427"/>
      <c r="E37" s="1430"/>
      <c r="F37" s="1570"/>
      <c r="G37" s="285" t="s">
        <v>35</v>
      </c>
      <c r="H37" s="1192">
        <f>I37+K37</f>
        <v>0.7</v>
      </c>
      <c r="I37" s="280">
        <v>0.7</v>
      </c>
      <c r="J37" s="1193"/>
      <c r="K37" s="1149">
        <v>0</v>
      </c>
      <c r="L37" s="1194">
        <v>0.8</v>
      </c>
      <c r="M37" s="1149">
        <v>0.8</v>
      </c>
      <c r="N37" s="1582"/>
      <c r="O37" s="1195"/>
      <c r="P37" s="1196"/>
      <c r="Q37" s="1122"/>
    </row>
    <row r="38" spans="1:17" ht="13.5" thickBot="1">
      <c r="A38" s="1655"/>
      <c r="B38" s="1657"/>
      <c r="C38" s="1425"/>
      <c r="D38" s="1428"/>
      <c r="E38" s="1432"/>
      <c r="F38" s="1432"/>
      <c r="G38" s="543" t="s">
        <v>12</v>
      </c>
      <c r="H38" s="17">
        <f t="shared" ref="H38:M38" si="2">H37*1</f>
        <v>0.7</v>
      </c>
      <c r="I38" s="17">
        <f t="shared" si="2"/>
        <v>0.7</v>
      </c>
      <c r="J38" s="17">
        <f t="shared" si="2"/>
        <v>0</v>
      </c>
      <c r="K38" s="17">
        <f t="shared" si="2"/>
        <v>0</v>
      </c>
      <c r="L38" s="17">
        <f t="shared" si="2"/>
        <v>0.8</v>
      </c>
      <c r="M38" s="17">
        <f t="shared" si="2"/>
        <v>0.8</v>
      </c>
      <c r="N38" s="1551"/>
      <c r="O38" s="1151"/>
      <c r="P38" s="1151"/>
      <c r="Q38" s="1126"/>
    </row>
    <row r="39" spans="1:17" ht="24">
      <c r="A39" s="1654" t="s">
        <v>13</v>
      </c>
      <c r="B39" s="1656" t="s">
        <v>11</v>
      </c>
      <c r="C39" s="1423" t="s">
        <v>36</v>
      </c>
      <c r="D39" s="1479" t="s">
        <v>617</v>
      </c>
      <c r="E39" s="1429" t="s">
        <v>39</v>
      </c>
      <c r="F39" s="1433" t="s">
        <v>615</v>
      </c>
      <c r="G39" s="1197" t="s">
        <v>35</v>
      </c>
      <c r="H39" s="1158">
        <v>3.3</v>
      </c>
      <c r="I39" s="1159">
        <v>3.3</v>
      </c>
      <c r="J39" s="1142"/>
      <c r="K39" s="1143">
        <v>0</v>
      </c>
      <c r="L39" s="548">
        <v>4</v>
      </c>
      <c r="M39" s="282">
        <v>6</v>
      </c>
      <c r="N39" s="1198" t="s">
        <v>618</v>
      </c>
      <c r="O39" s="1199"/>
      <c r="P39" s="1199" t="s">
        <v>40</v>
      </c>
      <c r="Q39" s="1200" t="s">
        <v>40</v>
      </c>
    </row>
    <row r="40" spans="1:17" ht="24.75" thickBot="1">
      <c r="A40" s="1655"/>
      <c r="B40" s="1657"/>
      <c r="C40" s="1425"/>
      <c r="D40" s="1481"/>
      <c r="E40" s="1658"/>
      <c r="F40" s="1432"/>
      <c r="G40" s="1201" t="s">
        <v>12</v>
      </c>
      <c r="H40" s="544">
        <f>SUM(H39:H39)</f>
        <v>3.3</v>
      </c>
      <c r="I40" s="544">
        <f>SUM(I39:I39)</f>
        <v>3.3</v>
      </c>
      <c r="J40" s="550"/>
      <c r="K40" s="551">
        <f>SUM(K39:K39)</f>
        <v>0</v>
      </c>
      <c r="L40" s="585">
        <f>L39</f>
        <v>4</v>
      </c>
      <c r="M40" s="586">
        <f>M39</f>
        <v>6</v>
      </c>
      <c r="N40" s="1202" t="s">
        <v>619</v>
      </c>
      <c r="O40" s="1203"/>
      <c r="P40" s="1203" t="s">
        <v>40</v>
      </c>
      <c r="Q40" s="1204" t="s">
        <v>40</v>
      </c>
    </row>
    <row r="41" spans="1:17" ht="13.5" thickBot="1">
      <c r="A41" s="515" t="s">
        <v>13</v>
      </c>
      <c r="B41" s="516" t="s">
        <v>13</v>
      </c>
      <c r="C41" s="1565" t="s">
        <v>620</v>
      </c>
      <c r="D41" s="1566"/>
      <c r="E41" s="1567"/>
      <c r="F41" s="1567"/>
      <c r="G41" s="1566"/>
      <c r="H41" s="1566"/>
      <c r="I41" s="1566"/>
      <c r="J41" s="1566"/>
      <c r="K41" s="1566"/>
      <c r="L41" s="1566"/>
      <c r="M41" s="1566"/>
      <c r="N41" s="1566"/>
      <c r="O41" s="1566"/>
      <c r="P41" s="1566"/>
      <c r="Q41" s="1659"/>
    </row>
    <row r="42" spans="1:17">
      <c r="A42" s="1634" t="s">
        <v>13</v>
      </c>
      <c r="B42" s="1637" t="s">
        <v>13</v>
      </c>
      <c r="C42" s="1646" t="s">
        <v>11</v>
      </c>
      <c r="D42" s="1649" t="s">
        <v>621</v>
      </c>
      <c r="E42" s="1652" t="s">
        <v>39</v>
      </c>
      <c r="F42" s="1577" t="s">
        <v>622</v>
      </c>
      <c r="G42" s="861" t="s">
        <v>35</v>
      </c>
      <c r="H42" s="1205">
        <v>610</v>
      </c>
      <c r="I42" s="862">
        <v>610</v>
      </c>
      <c r="J42" s="862">
        <v>0</v>
      </c>
      <c r="K42" s="1206">
        <v>0</v>
      </c>
      <c r="L42" s="1207">
        <v>610</v>
      </c>
      <c r="M42" s="1208">
        <v>610</v>
      </c>
      <c r="N42" s="1573" t="s">
        <v>623</v>
      </c>
      <c r="O42" s="1575">
        <v>50</v>
      </c>
      <c r="P42" s="1575">
        <v>50</v>
      </c>
      <c r="Q42" s="1660">
        <v>50</v>
      </c>
    </row>
    <row r="43" spans="1:17">
      <c r="A43" s="1635"/>
      <c r="B43" s="1638"/>
      <c r="C43" s="1647"/>
      <c r="D43" s="1650"/>
      <c r="E43" s="1653"/>
      <c r="F43" s="1578"/>
      <c r="G43" s="863" t="s">
        <v>35</v>
      </c>
      <c r="H43" s="1209">
        <v>3.7</v>
      </c>
      <c r="I43" s="864">
        <v>3.7</v>
      </c>
      <c r="J43" s="864">
        <v>0</v>
      </c>
      <c r="K43" s="1210">
        <v>0</v>
      </c>
      <c r="L43" s="1211">
        <v>3.7</v>
      </c>
      <c r="M43" s="1212">
        <v>3.7</v>
      </c>
      <c r="N43" s="1574"/>
      <c r="O43" s="1576"/>
      <c r="P43" s="1576"/>
      <c r="Q43" s="1661"/>
    </row>
    <row r="44" spans="1:17" ht="24">
      <c r="A44" s="1635"/>
      <c r="B44" s="1638"/>
      <c r="C44" s="1647"/>
      <c r="D44" s="1650"/>
      <c r="E44" s="1653"/>
      <c r="F44" s="1578"/>
      <c r="G44" s="863"/>
      <c r="H44" s="1212"/>
      <c r="I44" s="1213"/>
      <c r="J44" s="865"/>
      <c r="K44" s="1210"/>
      <c r="L44" s="1211"/>
      <c r="M44" s="1212"/>
      <c r="N44" s="1214" t="s">
        <v>624</v>
      </c>
      <c r="O44" s="1215" t="s">
        <v>40</v>
      </c>
      <c r="P44" s="1215" t="s">
        <v>40</v>
      </c>
      <c r="Q44" s="1216" t="s">
        <v>40</v>
      </c>
    </row>
    <row r="45" spans="1:17" ht="24.75" thickBot="1">
      <c r="A45" s="1636"/>
      <c r="B45" s="1639"/>
      <c r="C45" s="1648"/>
      <c r="D45" s="1651"/>
      <c r="E45" s="1557"/>
      <c r="F45" s="1579"/>
      <c r="G45" s="1217" t="s">
        <v>12</v>
      </c>
      <c r="H45" s="1218">
        <f>H42+H43</f>
        <v>613.70000000000005</v>
      </c>
      <c r="I45" s="1219">
        <f>I42+I43</f>
        <v>613.70000000000005</v>
      </c>
      <c r="J45" s="1220">
        <v>0</v>
      </c>
      <c r="K45" s="1221">
        <v>0</v>
      </c>
      <c r="L45" s="1222">
        <f>L42+L43</f>
        <v>613.70000000000005</v>
      </c>
      <c r="M45" s="1218">
        <f>M42+M43</f>
        <v>613.70000000000005</v>
      </c>
      <c r="N45" s="1223" t="s">
        <v>625</v>
      </c>
      <c r="O45" s="1224" t="s">
        <v>40</v>
      </c>
      <c r="P45" s="1224" t="s">
        <v>40</v>
      </c>
      <c r="Q45" s="1225" t="s">
        <v>40</v>
      </c>
    </row>
    <row r="46" spans="1:17" ht="13.5" thickBot="1">
      <c r="A46" s="515" t="s">
        <v>13</v>
      </c>
      <c r="B46" s="1226"/>
      <c r="C46" s="1560" t="s">
        <v>14</v>
      </c>
      <c r="D46" s="1561"/>
      <c r="E46" s="1561"/>
      <c r="F46" s="1561"/>
      <c r="G46" s="1562"/>
      <c r="H46" s="11">
        <f>H38+H40+H45</f>
        <v>617.70000000000005</v>
      </c>
      <c r="I46" s="11">
        <f t="shared" ref="I46:M46" si="3">I38+I40+I45</f>
        <v>617.70000000000005</v>
      </c>
      <c r="J46" s="11">
        <f t="shared" si="3"/>
        <v>0</v>
      </c>
      <c r="K46" s="11">
        <f t="shared" si="3"/>
        <v>0</v>
      </c>
      <c r="L46" s="11">
        <f t="shared" si="3"/>
        <v>618.5</v>
      </c>
      <c r="M46" s="11">
        <f t="shared" si="3"/>
        <v>620.5</v>
      </c>
      <c r="N46" s="568"/>
      <c r="O46" s="537"/>
      <c r="P46" s="537"/>
      <c r="Q46" s="1227"/>
    </row>
    <row r="47" spans="1:17" ht="13.5" thickBot="1">
      <c r="A47" s="514" t="s">
        <v>34</v>
      </c>
      <c r="B47" s="1563" t="s">
        <v>626</v>
      </c>
      <c r="C47" s="1563"/>
      <c r="D47" s="1563"/>
      <c r="E47" s="1563"/>
      <c r="F47" s="1563"/>
      <c r="G47" s="1563"/>
      <c r="H47" s="1563"/>
      <c r="I47" s="1563"/>
      <c r="J47" s="1563"/>
      <c r="K47" s="1563"/>
      <c r="L47" s="1563"/>
      <c r="M47" s="1563"/>
      <c r="N47" s="1563"/>
      <c r="O47" s="1563"/>
      <c r="P47" s="1563"/>
      <c r="Q47" s="1564"/>
    </row>
    <row r="48" spans="1:17" ht="13.5" thickBot="1">
      <c r="A48" s="514" t="s">
        <v>34</v>
      </c>
      <c r="B48" s="516" t="s">
        <v>11</v>
      </c>
      <c r="C48" s="1565" t="s">
        <v>627</v>
      </c>
      <c r="D48" s="1566"/>
      <c r="E48" s="1566"/>
      <c r="F48" s="1566"/>
      <c r="G48" s="1566"/>
      <c r="H48" s="1566"/>
      <c r="I48" s="1566"/>
      <c r="J48" s="1566"/>
      <c r="K48" s="1566"/>
      <c r="L48" s="1566"/>
      <c r="M48" s="1566"/>
      <c r="N48" s="1567"/>
      <c r="O48" s="1567"/>
      <c r="P48" s="1567"/>
      <c r="Q48" s="1568"/>
    </row>
    <row r="49" spans="1:17" ht="24">
      <c r="A49" s="1634" t="s">
        <v>34</v>
      </c>
      <c r="B49" s="1637" t="s">
        <v>11</v>
      </c>
      <c r="C49" s="1640" t="s">
        <v>11</v>
      </c>
      <c r="D49" s="1643" t="s">
        <v>628</v>
      </c>
      <c r="E49" s="1645" t="s">
        <v>39</v>
      </c>
      <c r="F49" s="1569" t="s">
        <v>629</v>
      </c>
      <c r="G49" s="1095" t="s">
        <v>35</v>
      </c>
      <c r="H49" s="1141">
        <v>14.7</v>
      </c>
      <c r="I49" s="755">
        <v>14.7</v>
      </c>
      <c r="J49" s="754">
        <v>0</v>
      </c>
      <c r="K49" s="711">
        <v>0</v>
      </c>
      <c r="L49" s="14">
        <v>25</v>
      </c>
      <c r="M49" s="1228">
        <v>30</v>
      </c>
      <c r="N49" s="1229" t="s">
        <v>630</v>
      </c>
      <c r="O49" s="1230">
        <v>20</v>
      </c>
      <c r="P49" s="1230">
        <v>50</v>
      </c>
      <c r="Q49" s="1231">
        <v>80</v>
      </c>
    </row>
    <row r="50" spans="1:17" ht="24">
      <c r="A50" s="1635"/>
      <c r="B50" s="1638"/>
      <c r="C50" s="1641"/>
      <c r="D50" s="1427"/>
      <c r="E50" s="1570"/>
      <c r="F50" s="1570"/>
      <c r="G50" s="285"/>
      <c r="H50" s="1144"/>
      <c r="I50" s="1145"/>
      <c r="J50" s="1146"/>
      <c r="K50" s="1232"/>
      <c r="L50" s="16"/>
      <c r="M50" s="1233"/>
      <c r="N50" s="1234" t="s">
        <v>631</v>
      </c>
      <c r="O50" s="1235">
        <v>5</v>
      </c>
      <c r="P50" s="1235">
        <v>10</v>
      </c>
      <c r="Q50" s="1236">
        <v>15</v>
      </c>
    </row>
    <row r="51" spans="1:17" ht="36">
      <c r="A51" s="1635"/>
      <c r="B51" s="1638"/>
      <c r="C51" s="1641"/>
      <c r="D51" s="1427"/>
      <c r="E51" s="1570"/>
      <c r="F51" s="1570"/>
      <c r="G51" s="285"/>
      <c r="H51" s="1144"/>
      <c r="I51" s="1146"/>
      <c r="J51" s="1146"/>
      <c r="K51" s="1237"/>
      <c r="L51" s="16"/>
      <c r="M51" s="1233"/>
      <c r="N51" s="1238" t="s">
        <v>632</v>
      </c>
      <c r="O51" s="1239">
        <v>620</v>
      </c>
      <c r="P51" s="1239">
        <v>640</v>
      </c>
      <c r="Q51" s="1240">
        <v>660</v>
      </c>
    </row>
    <row r="52" spans="1:17" ht="24.75" thickBot="1">
      <c r="A52" s="1636"/>
      <c r="B52" s="1639"/>
      <c r="C52" s="1642"/>
      <c r="D52" s="1644"/>
      <c r="E52" s="1571"/>
      <c r="F52" s="1571"/>
      <c r="G52" s="543" t="s">
        <v>12</v>
      </c>
      <c r="H52" s="549">
        <f t="shared" ref="H52:M52" si="4">H49</f>
        <v>14.7</v>
      </c>
      <c r="I52" s="549">
        <f t="shared" si="4"/>
        <v>14.7</v>
      </c>
      <c r="J52" s="549">
        <f t="shared" si="4"/>
        <v>0</v>
      </c>
      <c r="K52" s="17">
        <f t="shared" si="4"/>
        <v>0</v>
      </c>
      <c r="L52" s="586">
        <f t="shared" si="4"/>
        <v>25</v>
      </c>
      <c r="M52" s="585">
        <f t="shared" si="4"/>
        <v>30</v>
      </c>
      <c r="N52" s="1241" t="s">
        <v>633</v>
      </c>
      <c r="O52" s="1242">
        <v>20</v>
      </c>
      <c r="P52" s="1242">
        <v>40</v>
      </c>
      <c r="Q52" s="1243">
        <v>60</v>
      </c>
    </row>
    <row r="53" spans="1:17">
      <c r="A53" s="1634" t="s">
        <v>34</v>
      </c>
      <c r="B53" s="1637" t="s">
        <v>11</v>
      </c>
      <c r="C53" s="1640" t="s">
        <v>13</v>
      </c>
      <c r="D53" s="1643" t="s">
        <v>634</v>
      </c>
      <c r="E53" s="1645" t="s">
        <v>39</v>
      </c>
      <c r="F53" s="1569" t="s">
        <v>629</v>
      </c>
      <c r="G53" s="1095" t="s">
        <v>35</v>
      </c>
      <c r="H53" s="1141">
        <v>8</v>
      </c>
      <c r="I53" s="755">
        <v>8</v>
      </c>
      <c r="J53" s="754">
        <v>0</v>
      </c>
      <c r="K53" s="711">
        <v>0</v>
      </c>
      <c r="L53" s="14">
        <v>12</v>
      </c>
      <c r="M53" s="1228">
        <v>15</v>
      </c>
      <c r="N53" s="1550" t="s">
        <v>635</v>
      </c>
      <c r="O53" s="1244">
        <v>2</v>
      </c>
      <c r="P53" s="1230">
        <v>2</v>
      </c>
      <c r="Q53" s="1231">
        <v>2</v>
      </c>
    </row>
    <row r="54" spans="1:17" ht="13.5" thickBot="1">
      <c r="A54" s="1635"/>
      <c r="B54" s="1638"/>
      <c r="C54" s="1641"/>
      <c r="D54" s="1427"/>
      <c r="E54" s="1570"/>
      <c r="F54" s="1570"/>
      <c r="G54" s="1245" t="s">
        <v>12</v>
      </c>
      <c r="H54" s="1246">
        <f t="shared" ref="H54:M54" si="5">H53</f>
        <v>8</v>
      </c>
      <c r="I54" s="1246">
        <f t="shared" si="5"/>
        <v>8</v>
      </c>
      <c r="J54" s="1246">
        <f t="shared" si="5"/>
        <v>0</v>
      </c>
      <c r="K54" s="1247">
        <f t="shared" si="5"/>
        <v>0</v>
      </c>
      <c r="L54" s="1248">
        <f t="shared" si="5"/>
        <v>12</v>
      </c>
      <c r="M54" s="1249">
        <f t="shared" si="5"/>
        <v>15</v>
      </c>
      <c r="N54" s="1572"/>
      <c r="O54" s="1250"/>
      <c r="P54" s="1242"/>
      <c r="Q54" s="1243"/>
    </row>
    <row r="55" spans="1:17" ht="13.5" thickBot="1">
      <c r="A55" s="526" t="s">
        <v>34</v>
      </c>
      <c r="B55" s="522" t="s">
        <v>11</v>
      </c>
      <c r="C55" s="1614" t="s">
        <v>14</v>
      </c>
      <c r="D55" s="1615"/>
      <c r="E55" s="1615"/>
      <c r="F55" s="1615"/>
      <c r="G55" s="1616"/>
      <c r="H55" s="527">
        <f t="shared" ref="H55:M55" si="6">H52+H54</f>
        <v>22.7</v>
      </c>
      <c r="I55" s="527">
        <f t="shared" si="6"/>
        <v>22.7</v>
      </c>
      <c r="J55" s="527">
        <f t="shared" si="6"/>
        <v>0</v>
      </c>
      <c r="K55" s="1251">
        <f t="shared" si="6"/>
        <v>0</v>
      </c>
      <c r="L55" s="866">
        <f t="shared" si="6"/>
        <v>37</v>
      </c>
      <c r="M55" s="1252">
        <f t="shared" si="6"/>
        <v>45</v>
      </c>
      <c r="N55" s="1253"/>
      <c r="O55" s="524"/>
      <c r="P55" s="524"/>
      <c r="Q55" s="1254"/>
    </row>
    <row r="56" spans="1:17" ht="13.5" thickBot="1">
      <c r="A56" s="12" t="s">
        <v>11</v>
      </c>
      <c r="B56" s="1617" t="s">
        <v>15</v>
      </c>
      <c r="C56" s="1618"/>
      <c r="D56" s="1618"/>
      <c r="E56" s="1618"/>
      <c r="F56" s="1618"/>
      <c r="G56" s="1618"/>
      <c r="H56" s="1260">
        <f>H32+H46+H55</f>
        <v>1498.9</v>
      </c>
      <c r="I56" s="1255">
        <f t="shared" ref="I56:M56" si="7">I32+I46+I55</f>
        <v>1498.9</v>
      </c>
      <c r="J56" s="1255">
        <f t="shared" si="7"/>
        <v>0</v>
      </c>
      <c r="K56" s="1256">
        <f t="shared" si="7"/>
        <v>0</v>
      </c>
      <c r="L56" s="869">
        <f t="shared" si="7"/>
        <v>1329.5</v>
      </c>
      <c r="M56" s="1256">
        <f t="shared" si="7"/>
        <v>1343.5</v>
      </c>
      <c r="N56" s="1619"/>
      <c r="O56" s="1620"/>
      <c r="P56" s="1620"/>
      <c r="Q56" s="1621"/>
    </row>
    <row r="57" spans="1:17">
      <c r="A57" s="1259"/>
      <c r="B57" s="1257"/>
      <c r="C57" s="1257"/>
      <c r="D57" s="1257"/>
      <c r="E57" s="1257"/>
      <c r="F57" s="531"/>
      <c r="G57" s="531"/>
      <c r="H57" s="531"/>
      <c r="I57" s="531"/>
      <c r="J57" s="531"/>
      <c r="K57" s="531"/>
      <c r="L57" s="531"/>
      <c r="M57" s="531"/>
      <c r="N57" s="314"/>
      <c r="O57" s="314"/>
      <c r="P57" s="314"/>
      <c r="Q57" s="314"/>
    </row>
    <row r="58" spans="1:17" s="505" customFormat="1">
      <c r="A58" s="1259"/>
      <c r="B58" s="1257"/>
      <c r="C58" s="1257"/>
      <c r="D58" s="1257"/>
      <c r="E58" s="1257"/>
      <c r="F58" s="531"/>
      <c r="G58" s="531"/>
      <c r="H58" s="531"/>
      <c r="I58" s="531"/>
      <c r="J58" s="531"/>
      <c r="K58" s="531"/>
      <c r="L58" s="531"/>
      <c r="M58" s="531"/>
      <c r="N58" s="314"/>
      <c r="O58" s="314"/>
      <c r="P58" s="314"/>
      <c r="Q58" s="314"/>
    </row>
    <row r="59" spans="1:17" s="505" customFormat="1">
      <c r="A59" s="1259"/>
      <c r="B59" s="1257"/>
      <c r="C59" s="1257"/>
      <c r="D59" s="1257"/>
      <c r="E59" s="1257"/>
      <c r="F59" s="531"/>
      <c r="G59" s="531"/>
      <c r="H59" s="531"/>
      <c r="I59" s="531"/>
      <c r="J59" s="531"/>
      <c r="K59" s="531"/>
      <c r="L59" s="531"/>
      <c r="M59" s="531"/>
      <c r="N59" s="314"/>
      <c r="O59" s="314"/>
      <c r="P59" s="314"/>
      <c r="Q59" s="314"/>
    </row>
    <row r="60" spans="1:17" ht="16.5" thickBot="1">
      <c r="A60" s="1259"/>
      <c r="B60" s="1257"/>
      <c r="C60" s="1257"/>
      <c r="D60" s="1257"/>
      <c r="E60" s="1257"/>
      <c r="F60" s="1555" t="s">
        <v>16</v>
      </c>
      <c r="G60" s="1555"/>
      <c r="H60" s="1555"/>
      <c r="I60" s="1555"/>
      <c r="J60" s="1555"/>
      <c r="K60" s="1555"/>
      <c r="L60" s="1555"/>
      <c r="M60" s="1555"/>
      <c r="N60" s="314"/>
      <c r="O60" s="314"/>
      <c r="P60" s="314"/>
      <c r="Q60" s="314"/>
    </row>
    <row r="61" spans="1:17" ht="41.45" customHeight="1" thickBot="1">
      <c r="A61" s="506"/>
      <c r="B61" s="506"/>
      <c r="C61" s="1622" t="s">
        <v>17</v>
      </c>
      <c r="D61" s="1623"/>
      <c r="E61" s="1623"/>
      <c r="F61" s="1623"/>
      <c r="G61" s="1624"/>
      <c r="H61" s="1625" t="s">
        <v>441</v>
      </c>
      <c r="I61" s="1626"/>
      <c r="J61" s="1626"/>
      <c r="K61" s="1627"/>
      <c r="L61" s="506"/>
      <c r="M61" s="506"/>
      <c r="N61" s="506"/>
      <c r="O61" s="556"/>
      <c r="P61" s="506"/>
      <c r="Q61" s="506"/>
    </row>
    <row r="62" spans="1:17" ht="13.5" thickBot="1">
      <c r="A62" s="506"/>
      <c r="B62" s="506"/>
      <c r="C62" s="1628" t="s">
        <v>18</v>
      </c>
      <c r="D62" s="1629"/>
      <c r="E62" s="1629"/>
      <c r="F62" s="1629"/>
      <c r="G62" s="1630"/>
      <c r="H62" s="1532">
        <f>H63+H64+H65+H66+H67</f>
        <v>1498.9</v>
      </c>
      <c r="I62" s="1533"/>
      <c r="J62" s="1533"/>
      <c r="K62" s="1534"/>
      <c r="L62" s="506"/>
      <c r="M62" s="506"/>
      <c r="N62" s="506"/>
      <c r="O62" s="556"/>
      <c r="P62" s="506"/>
      <c r="Q62" s="506"/>
    </row>
    <row r="63" spans="1:17">
      <c r="A63" s="506"/>
      <c r="B63" s="506"/>
      <c r="C63" s="1535" t="s">
        <v>57</v>
      </c>
      <c r="D63" s="1536"/>
      <c r="E63" s="1536"/>
      <c r="F63" s="1536"/>
      <c r="G63" s="1537"/>
      <c r="H63" s="1631">
        <f>H56</f>
        <v>1498.9</v>
      </c>
      <c r="I63" s="1632"/>
      <c r="J63" s="1632"/>
      <c r="K63" s="1633"/>
      <c r="L63" s="506"/>
      <c r="M63" s="506"/>
      <c r="N63" s="506"/>
      <c r="O63" s="556"/>
      <c r="P63" s="506"/>
      <c r="Q63" s="506"/>
    </row>
    <row r="64" spans="1:17">
      <c r="A64" s="506"/>
      <c r="B64" s="506"/>
      <c r="C64" s="1525" t="s">
        <v>58</v>
      </c>
      <c r="D64" s="1612"/>
      <c r="E64" s="1612"/>
      <c r="F64" s="1612"/>
      <c r="G64" s="1613"/>
      <c r="H64" s="1528"/>
      <c r="I64" s="1518"/>
      <c r="J64" s="1518"/>
      <c r="K64" s="1519"/>
      <c r="L64" s="506"/>
      <c r="M64" s="506"/>
      <c r="N64" s="506"/>
      <c r="O64" s="556"/>
      <c r="P64" s="506"/>
      <c r="Q64" s="506"/>
    </row>
    <row r="65" spans="1:17">
      <c r="A65" s="506"/>
      <c r="B65" s="506"/>
      <c r="C65" s="1515" t="s">
        <v>636</v>
      </c>
      <c r="D65" s="1516"/>
      <c r="E65" s="1516"/>
      <c r="F65" s="1516"/>
      <c r="G65" s="1611"/>
      <c r="H65" s="1528"/>
      <c r="I65" s="1518"/>
      <c r="J65" s="1518"/>
      <c r="K65" s="1519"/>
      <c r="L65" s="506"/>
      <c r="M65" s="506"/>
      <c r="N65" s="506"/>
      <c r="O65" s="556"/>
      <c r="P65" s="506"/>
      <c r="Q65" s="506"/>
    </row>
    <row r="66" spans="1:17">
      <c r="A66" s="506"/>
      <c r="B66" s="506"/>
      <c r="C66" s="1515" t="s">
        <v>68</v>
      </c>
      <c r="D66" s="1516"/>
      <c r="E66" s="1516"/>
      <c r="F66" s="1516"/>
      <c r="G66" s="1611"/>
      <c r="H66" s="1528">
        <v>0</v>
      </c>
      <c r="I66" s="1518"/>
      <c r="J66" s="1518"/>
      <c r="K66" s="1519"/>
      <c r="L66" s="506"/>
      <c r="M66" s="506"/>
      <c r="N66" s="506"/>
      <c r="O66" s="556"/>
      <c r="P66" s="506"/>
      <c r="Q66" s="506"/>
    </row>
    <row r="67" spans="1:17" ht="13.5" thickBot="1">
      <c r="A67" s="506"/>
      <c r="B67" s="506"/>
      <c r="C67" s="1525" t="s">
        <v>168</v>
      </c>
      <c r="D67" s="1526"/>
      <c r="E67" s="1526"/>
      <c r="F67" s="1526"/>
      <c r="G67" s="1527"/>
      <c r="H67" s="1528">
        <v>0</v>
      </c>
      <c r="I67" s="1518"/>
      <c r="J67" s="1518"/>
      <c r="K67" s="1519"/>
      <c r="L67" s="506"/>
      <c r="M67" s="506"/>
      <c r="N67" s="506"/>
      <c r="O67" s="556"/>
      <c r="P67" s="506"/>
      <c r="Q67" s="506"/>
    </row>
    <row r="68" spans="1:17" ht="13.5" thickBot="1">
      <c r="A68" s="506"/>
      <c r="B68" s="506"/>
      <c r="C68" s="1529" t="s">
        <v>19</v>
      </c>
      <c r="D68" s="1530"/>
      <c r="E68" s="1530"/>
      <c r="F68" s="1530"/>
      <c r="G68" s="1531"/>
      <c r="H68" s="1532">
        <f>SUM(H69:K73)</f>
        <v>0</v>
      </c>
      <c r="I68" s="1533"/>
      <c r="J68" s="1533"/>
      <c r="K68" s="1534"/>
      <c r="L68" s="506"/>
      <c r="M68" s="506"/>
      <c r="N68" s="506"/>
      <c r="O68" s="556"/>
      <c r="P68" s="506"/>
      <c r="Q68" s="506"/>
    </row>
    <row r="69" spans="1:17">
      <c r="A69" s="506"/>
      <c r="B69" s="506"/>
      <c r="C69" s="1535" t="s">
        <v>59</v>
      </c>
      <c r="D69" s="1536"/>
      <c r="E69" s="1536"/>
      <c r="F69" s="1536"/>
      <c r="G69" s="1537"/>
      <c r="H69" s="1538">
        <v>0</v>
      </c>
      <c r="I69" s="1539"/>
      <c r="J69" s="1539"/>
      <c r="K69" s="1540"/>
      <c r="L69" s="506"/>
      <c r="M69" s="506"/>
      <c r="N69" s="506"/>
      <c r="O69" s="556"/>
      <c r="P69" s="506"/>
      <c r="Q69" s="506"/>
    </row>
    <row r="70" spans="1:17">
      <c r="A70" s="506"/>
      <c r="B70" s="506"/>
      <c r="C70" s="1547" t="s">
        <v>637</v>
      </c>
      <c r="D70" s="1548"/>
      <c r="E70" s="1548"/>
      <c r="F70" s="1548"/>
      <c r="G70" s="1549"/>
      <c r="H70" s="1518"/>
      <c r="I70" s="1518"/>
      <c r="J70" s="1518"/>
      <c r="K70" s="1519"/>
      <c r="L70" s="506"/>
      <c r="M70" s="506"/>
      <c r="N70" s="506"/>
      <c r="O70" s="556"/>
      <c r="P70" s="506"/>
      <c r="Q70" s="506"/>
    </row>
    <row r="71" spans="1:17">
      <c r="A71" s="506"/>
      <c r="B71" s="506"/>
      <c r="C71" s="1541" t="s">
        <v>60</v>
      </c>
      <c r="D71" s="1542"/>
      <c r="E71" s="1542"/>
      <c r="F71" s="1542"/>
      <c r="G71" s="1543"/>
      <c r="H71" s="1518">
        <v>0</v>
      </c>
      <c r="I71" s="1518"/>
      <c r="J71" s="1518"/>
      <c r="K71" s="1519"/>
      <c r="L71" s="506"/>
      <c r="M71" s="506"/>
      <c r="N71" s="506"/>
      <c r="O71" s="556"/>
      <c r="P71" s="506"/>
      <c r="Q71" s="506"/>
    </row>
    <row r="72" spans="1:17">
      <c r="A72" s="506"/>
      <c r="B72" s="506"/>
      <c r="C72" s="1544" t="s">
        <v>638</v>
      </c>
      <c r="D72" s="1545"/>
      <c r="E72" s="1545"/>
      <c r="F72" s="1545"/>
      <c r="G72" s="1546"/>
      <c r="H72" s="1518"/>
      <c r="I72" s="1518"/>
      <c r="J72" s="1518"/>
      <c r="K72" s="1519"/>
      <c r="L72" s="506"/>
      <c r="M72" s="506"/>
      <c r="N72" s="506"/>
      <c r="O72" s="556"/>
      <c r="P72" s="506"/>
      <c r="Q72" s="506"/>
    </row>
    <row r="73" spans="1:17" ht="13.5" thickBot="1">
      <c r="A73" s="506"/>
      <c r="B73" s="506"/>
      <c r="C73" s="1515" t="s">
        <v>61</v>
      </c>
      <c r="D73" s="1516"/>
      <c r="E73" s="1516"/>
      <c r="F73" s="1516"/>
      <c r="G73" s="1517"/>
      <c r="H73" s="1518"/>
      <c r="I73" s="1518"/>
      <c r="J73" s="1518"/>
      <c r="K73" s="1519"/>
      <c r="L73" s="506"/>
      <c r="M73" s="506"/>
      <c r="N73" s="506"/>
      <c r="O73" s="556"/>
      <c r="P73" s="506"/>
      <c r="Q73" s="506"/>
    </row>
    <row r="74" spans="1:17" ht="13.5" thickBot="1">
      <c r="A74" s="506"/>
      <c r="B74" s="506"/>
      <c r="C74" s="1520" t="s">
        <v>20</v>
      </c>
      <c r="D74" s="1521"/>
      <c r="E74" s="1521"/>
      <c r="F74" s="1521"/>
      <c r="G74" s="1522"/>
      <c r="H74" s="1523">
        <f>H68+H62</f>
        <v>1498.9</v>
      </c>
      <c r="I74" s="1523"/>
      <c r="J74" s="1523"/>
      <c r="K74" s="1524"/>
      <c r="L74" s="506"/>
      <c r="M74" s="506"/>
      <c r="N74" s="506"/>
      <c r="O74" s="556"/>
      <c r="P74" s="506"/>
      <c r="Q74" s="506"/>
    </row>
  </sheetData>
  <mergeCells count="156">
    <mergeCell ref="A4:A6"/>
    <mergeCell ref="B4:B6"/>
    <mergeCell ref="C4:C6"/>
    <mergeCell ref="D4:D6"/>
    <mergeCell ref="E4:E6"/>
    <mergeCell ref="F4:F6"/>
    <mergeCell ref="A13:A15"/>
    <mergeCell ref="B13:B15"/>
    <mergeCell ref="C13:C15"/>
    <mergeCell ref="D13:D15"/>
    <mergeCell ref="E13:E15"/>
    <mergeCell ref="A10:A12"/>
    <mergeCell ref="B10:B12"/>
    <mergeCell ref="C10:C12"/>
    <mergeCell ref="D10:D12"/>
    <mergeCell ref="E10:E12"/>
    <mergeCell ref="F10:F12"/>
    <mergeCell ref="A16:A17"/>
    <mergeCell ref="B16:B17"/>
    <mergeCell ref="C16:C17"/>
    <mergeCell ref="D16:D17"/>
    <mergeCell ref="E16:E17"/>
    <mergeCell ref="A18:A20"/>
    <mergeCell ref="B18:B20"/>
    <mergeCell ref="C18:C20"/>
    <mergeCell ref="D18:D20"/>
    <mergeCell ref="E18:E20"/>
    <mergeCell ref="A23:A25"/>
    <mergeCell ref="B23:B25"/>
    <mergeCell ref="C23:C25"/>
    <mergeCell ref="D23:D25"/>
    <mergeCell ref="E23:E25"/>
    <mergeCell ref="A21:A22"/>
    <mergeCell ref="D21:D22"/>
    <mergeCell ref="E21:E22"/>
    <mergeCell ref="B21:B22"/>
    <mergeCell ref="A28:A29"/>
    <mergeCell ref="B28:B29"/>
    <mergeCell ref="C28:C29"/>
    <mergeCell ref="D28:D29"/>
    <mergeCell ref="E28:E29"/>
    <mergeCell ref="A26:A27"/>
    <mergeCell ref="B26:B27"/>
    <mergeCell ref="C26:C27"/>
    <mergeCell ref="D26:D27"/>
    <mergeCell ref="E26:E27"/>
    <mergeCell ref="A36:A38"/>
    <mergeCell ref="B36:B38"/>
    <mergeCell ref="C36:C38"/>
    <mergeCell ref="D36:D38"/>
    <mergeCell ref="E36:E38"/>
    <mergeCell ref="A30:A31"/>
    <mergeCell ref="B30:B31"/>
    <mergeCell ref="C30:C31"/>
    <mergeCell ref="D30:D31"/>
    <mergeCell ref="E30:E31"/>
    <mergeCell ref="C32:G32"/>
    <mergeCell ref="B33:Q33"/>
    <mergeCell ref="C34:Q34"/>
    <mergeCell ref="F36:F38"/>
    <mergeCell ref="N36:N38"/>
    <mergeCell ref="A42:A45"/>
    <mergeCell ref="B42:B45"/>
    <mergeCell ref="C42:C45"/>
    <mergeCell ref="D42:D45"/>
    <mergeCell ref="E42:E45"/>
    <mergeCell ref="A39:A40"/>
    <mergeCell ref="B39:B40"/>
    <mergeCell ref="C39:C40"/>
    <mergeCell ref="D39:D40"/>
    <mergeCell ref="E39:E40"/>
    <mergeCell ref="C41:Q41"/>
    <mergeCell ref="Q42:Q43"/>
    <mergeCell ref="A49:A52"/>
    <mergeCell ref="B49:B52"/>
    <mergeCell ref="C49:C52"/>
    <mergeCell ref="D49:D52"/>
    <mergeCell ref="E49:E52"/>
    <mergeCell ref="A53:A54"/>
    <mergeCell ref="B53:B54"/>
    <mergeCell ref="C53:C54"/>
    <mergeCell ref="D53:D54"/>
    <mergeCell ref="E53:E54"/>
    <mergeCell ref="C65:G65"/>
    <mergeCell ref="H65:K65"/>
    <mergeCell ref="C66:G66"/>
    <mergeCell ref="H66:K66"/>
    <mergeCell ref="C64:G64"/>
    <mergeCell ref="H64:K64"/>
    <mergeCell ref="C55:G55"/>
    <mergeCell ref="B56:G56"/>
    <mergeCell ref="N56:Q56"/>
    <mergeCell ref="C61:G61"/>
    <mergeCell ref="H61:K61"/>
    <mergeCell ref="C62:G62"/>
    <mergeCell ref="H62:K62"/>
    <mergeCell ref="C63:G63"/>
    <mergeCell ref="H63:K63"/>
    <mergeCell ref="N10:N12"/>
    <mergeCell ref="F13:F15"/>
    <mergeCell ref="N14:N15"/>
    <mergeCell ref="F16:F17"/>
    <mergeCell ref="F18:F20"/>
    <mergeCell ref="N18:N20"/>
    <mergeCell ref="N1:P1"/>
    <mergeCell ref="D3:Q3"/>
    <mergeCell ref="G4:G6"/>
    <mergeCell ref="H4:K4"/>
    <mergeCell ref="M4:M6"/>
    <mergeCell ref="N4:Q4"/>
    <mergeCell ref="H5:H6"/>
    <mergeCell ref="I5:J5"/>
    <mergeCell ref="B7:Q7"/>
    <mergeCell ref="C8:Q8"/>
    <mergeCell ref="L4:L6"/>
    <mergeCell ref="K5:K6"/>
    <mergeCell ref="N5:N6"/>
    <mergeCell ref="O5:Q5"/>
    <mergeCell ref="N21:N22"/>
    <mergeCell ref="F23:F25"/>
    <mergeCell ref="N23:N25"/>
    <mergeCell ref="F26:F27"/>
    <mergeCell ref="N26:N27"/>
    <mergeCell ref="F28:F29"/>
    <mergeCell ref="N28:N29"/>
    <mergeCell ref="F21:F22"/>
    <mergeCell ref="F60:M60"/>
    <mergeCell ref="F39:F40"/>
    <mergeCell ref="F30:F31"/>
    <mergeCell ref="N30:N31"/>
    <mergeCell ref="C46:G46"/>
    <mergeCell ref="B47:Q47"/>
    <mergeCell ref="C48:Q48"/>
    <mergeCell ref="F49:F52"/>
    <mergeCell ref="F53:F54"/>
    <mergeCell ref="N53:N54"/>
    <mergeCell ref="N42:N43"/>
    <mergeCell ref="O42:O43"/>
    <mergeCell ref="P42:P43"/>
    <mergeCell ref="F42:F45"/>
    <mergeCell ref="C73:G73"/>
    <mergeCell ref="H73:K73"/>
    <mergeCell ref="C74:G74"/>
    <mergeCell ref="H74:K74"/>
    <mergeCell ref="C67:G67"/>
    <mergeCell ref="H67:K67"/>
    <mergeCell ref="C68:G68"/>
    <mergeCell ref="H68:K68"/>
    <mergeCell ref="C69:G69"/>
    <mergeCell ref="H69:K69"/>
    <mergeCell ref="C71:G71"/>
    <mergeCell ref="H71:K71"/>
    <mergeCell ref="C72:G72"/>
    <mergeCell ref="H72:K72"/>
    <mergeCell ref="C70:G70"/>
    <mergeCell ref="H70:K70"/>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8"/>
  <sheetViews>
    <sheetView zoomScaleNormal="100" workbookViewId="0">
      <selection activeCell="O51" sqref="O51"/>
    </sheetView>
  </sheetViews>
  <sheetFormatPr defaultColWidth="9.140625" defaultRowHeight="12.75"/>
  <cols>
    <col min="1" max="1" width="2.85546875" style="165" customWidth="1"/>
    <col min="2" max="3" width="2.5703125" style="165" customWidth="1"/>
    <col min="4" max="4" width="26.85546875" style="165" customWidth="1"/>
    <col min="5" max="5" width="7.85546875" style="164" customWidth="1"/>
    <col min="6" max="6" width="4.42578125" style="1" customWidth="1"/>
    <col min="7" max="7" width="8.7109375" style="314" customWidth="1"/>
    <col min="8" max="8" width="8.85546875" style="165" customWidth="1"/>
    <col min="9" max="9" width="7.85546875" style="165" customWidth="1"/>
    <col min="10" max="10" width="4.42578125" style="165" customWidth="1"/>
    <col min="11" max="11" width="7.140625" style="165" customWidth="1"/>
    <col min="12" max="12" width="6.7109375" style="165" customWidth="1"/>
    <col min="13" max="13" width="7.140625" style="165" customWidth="1"/>
    <col min="14" max="14" width="39.28515625" style="165" customWidth="1"/>
    <col min="15" max="15" width="6.140625" style="492" customWidth="1"/>
    <col min="16" max="16" width="5.7109375" style="493" customWidth="1"/>
    <col min="17" max="17" width="6.140625" style="494" customWidth="1"/>
    <col min="18" max="16384" width="9.140625" style="166"/>
  </cols>
  <sheetData>
    <row r="1" spans="1:24" ht="44.45" customHeight="1">
      <c r="L1" s="1725"/>
      <c r="M1" s="1726"/>
      <c r="N1" s="1726"/>
      <c r="O1" s="1726"/>
      <c r="P1" s="1726"/>
      <c r="Q1" s="1726"/>
    </row>
    <row r="2" spans="1:24" ht="15.6" customHeight="1">
      <c r="A2" s="1727" t="s">
        <v>228</v>
      </c>
      <c r="B2" s="1727"/>
      <c r="C2" s="1727"/>
      <c r="D2" s="1727"/>
      <c r="E2" s="1727"/>
      <c r="F2" s="1727"/>
      <c r="G2" s="1727"/>
      <c r="H2" s="1727"/>
      <c r="I2" s="1727"/>
      <c r="J2" s="1727"/>
      <c r="K2" s="1727"/>
      <c r="L2" s="1727"/>
      <c r="M2" s="1727"/>
      <c r="N2" s="1727"/>
      <c r="O2" s="1727"/>
      <c r="P2" s="1727"/>
      <c r="Q2" s="1727"/>
    </row>
    <row r="3" spans="1:24" ht="15" customHeight="1" thickBot="1">
      <c r="A3" s="1728" t="s">
        <v>32</v>
      </c>
      <c r="B3" s="1728"/>
      <c r="C3" s="1728"/>
      <c r="D3" s="1728"/>
      <c r="E3" s="1728"/>
      <c r="F3" s="1728"/>
      <c r="G3" s="1728"/>
      <c r="H3" s="1728"/>
      <c r="I3" s="1728"/>
      <c r="J3" s="1728"/>
      <c r="K3" s="1728"/>
      <c r="L3" s="1728"/>
      <c r="M3" s="1728"/>
      <c r="N3" s="1728"/>
      <c r="O3" s="1728"/>
      <c r="P3" s="1728"/>
      <c r="Q3" s="1728"/>
    </row>
    <row r="4" spans="1:24" ht="43.9" customHeight="1">
      <c r="A4" s="1729" t="s">
        <v>0</v>
      </c>
      <c r="B4" s="1732" t="s">
        <v>1</v>
      </c>
      <c r="C4" s="1732" t="s">
        <v>2</v>
      </c>
      <c r="D4" s="1735" t="s">
        <v>3</v>
      </c>
      <c r="E4" s="1738" t="s">
        <v>4</v>
      </c>
      <c r="F4" s="1467" t="s">
        <v>5</v>
      </c>
      <c r="G4" s="1467" t="s">
        <v>6</v>
      </c>
      <c r="H4" s="1741" t="s">
        <v>443</v>
      </c>
      <c r="I4" s="1742"/>
      <c r="J4" s="1742"/>
      <c r="K4" s="1743"/>
      <c r="L4" s="1467" t="s">
        <v>377</v>
      </c>
      <c r="M4" s="1467" t="s">
        <v>446</v>
      </c>
      <c r="N4" s="1744" t="s">
        <v>21</v>
      </c>
      <c r="O4" s="1745"/>
      <c r="P4" s="1745"/>
      <c r="Q4" s="1746"/>
    </row>
    <row r="5" spans="1:24" ht="13.15" customHeight="1">
      <c r="A5" s="1730"/>
      <c r="B5" s="1733"/>
      <c r="C5" s="1733"/>
      <c r="D5" s="1736"/>
      <c r="E5" s="1739"/>
      <c r="F5" s="1468"/>
      <c r="G5" s="1468"/>
      <c r="H5" s="1747" t="s">
        <v>7</v>
      </c>
      <c r="I5" s="1749" t="s">
        <v>8</v>
      </c>
      <c r="J5" s="1750"/>
      <c r="K5" s="1751" t="s">
        <v>72</v>
      </c>
      <c r="L5" s="1468"/>
      <c r="M5" s="1468"/>
      <c r="N5" s="1410" t="s">
        <v>31</v>
      </c>
      <c r="O5" s="1753" t="s">
        <v>9</v>
      </c>
      <c r="P5" s="1754"/>
      <c r="Q5" s="1755"/>
    </row>
    <row r="6" spans="1:24" ht="102" customHeight="1" thickBot="1">
      <c r="A6" s="1731"/>
      <c r="B6" s="1734"/>
      <c r="C6" s="1734"/>
      <c r="D6" s="1737"/>
      <c r="E6" s="1740"/>
      <c r="F6" s="1469"/>
      <c r="G6" s="1469"/>
      <c r="H6" s="1748"/>
      <c r="I6" s="315" t="s">
        <v>7</v>
      </c>
      <c r="J6" s="315" t="s">
        <v>10</v>
      </c>
      <c r="K6" s="1752"/>
      <c r="L6" s="1469"/>
      <c r="M6" s="1469"/>
      <c r="N6" s="1411"/>
      <c r="O6" s="167">
        <v>2020</v>
      </c>
      <c r="P6" s="167">
        <v>2021</v>
      </c>
      <c r="Q6" s="316">
        <v>2022</v>
      </c>
    </row>
    <row r="7" spans="1:24" ht="13.9" customHeight="1" thickBot="1">
      <c r="A7" s="317" t="s">
        <v>11</v>
      </c>
      <c r="B7" s="1682" t="s">
        <v>229</v>
      </c>
      <c r="C7" s="1402"/>
      <c r="D7" s="1402"/>
      <c r="E7" s="1402"/>
      <c r="F7" s="1402"/>
      <c r="G7" s="1402"/>
      <c r="H7" s="1402"/>
      <c r="I7" s="1402"/>
      <c r="J7" s="1402"/>
      <c r="K7" s="1402"/>
      <c r="L7" s="1402"/>
      <c r="M7" s="1402"/>
      <c r="N7" s="1402"/>
      <c r="O7" s="1402"/>
      <c r="P7" s="1402"/>
      <c r="Q7" s="1403"/>
    </row>
    <row r="8" spans="1:24" ht="18.600000000000001" customHeight="1" thickBot="1">
      <c r="A8" s="318" t="s">
        <v>11</v>
      </c>
      <c r="B8" s="319" t="s">
        <v>11</v>
      </c>
      <c r="C8" s="1683" t="s">
        <v>230</v>
      </c>
      <c r="D8" s="1684"/>
      <c r="E8" s="1684"/>
      <c r="F8" s="1684"/>
      <c r="G8" s="1684"/>
      <c r="H8" s="1684"/>
      <c r="I8" s="1684"/>
      <c r="J8" s="1684"/>
      <c r="K8" s="1684"/>
      <c r="L8" s="1684"/>
      <c r="M8" s="1684"/>
      <c r="N8" s="1685"/>
      <c r="O8" s="1685"/>
      <c r="P8" s="1685"/>
      <c r="Q8" s="1686"/>
    </row>
    <row r="9" spans="1:24" ht="13.15" customHeight="1">
      <c r="A9" s="1687" t="s">
        <v>11</v>
      </c>
      <c r="B9" s="1690" t="s">
        <v>11</v>
      </c>
      <c r="C9" s="1693" t="s">
        <v>38</v>
      </c>
      <c r="D9" s="1713" t="s">
        <v>231</v>
      </c>
      <c r="E9" s="1715" t="s">
        <v>39</v>
      </c>
      <c r="F9" s="1718" t="s">
        <v>128</v>
      </c>
      <c r="G9" s="658" t="s">
        <v>35</v>
      </c>
      <c r="H9" s="982">
        <f>I9+K9</f>
        <v>1010.3</v>
      </c>
      <c r="I9" s="707">
        <v>718.3</v>
      </c>
      <c r="J9" s="707"/>
      <c r="K9" s="983">
        <v>292</v>
      </c>
      <c r="L9" s="659">
        <v>1200</v>
      </c>
      <c r="M9" s="660">
        <v>1200</v>
      </c>
      <c r="N9" s="1721" t="s">
        <v>232</v>
      </c>
      <c r="O9" s="1723"/>
      <c r="P9" s="1723"/>
      <c r="Q9" s="1756"/>
    </row>
    <row r="10" spans="1:24" ht="25.9" customHeight="1">
      <c r="A10" s="1688"/>
      <c r="B10" s="1691"/>
      <c r="C10" s="1694"/>
      <c r="D10" s="1714"/>
      <c r="E10" s="1716"/>
      <c r="F10" s="1719"/>
      <c r="G10" s="1134" t="s">
        <v>51</v>
      </c>
      <c r="H10" s="661">
        <f>I10+K10</f>
        <v>121</v>
      </c>
      <c r="I10" s="662">
        <v>121</v>
      </c>
      <c r="J10" s="662"/>
      <c r="K10" s="663">
        <v>0</v>
      </c>
      <c r="L10" s="664">
        <v>200</v>
      </c>
      <c r="M10" s="665">
        <v>200</v>
      </c>
      <c r="N10" s="1722"/>
      <c r="O10" s="1724"/>
      <c r="P10" s="1724"/>
      <c r="Q10" s="1757"/>
    </row>
    <row r="11" spans="1:24" ht="13.15" customHeight="1">
      <c r="A11" s="1688"/>
      <c r="B11" s="1691"/>
      <c r="C11" s="1694"/>
      <c r="D11" s="1758" t="s">
        <v>233</v>
      </c>
      <c r="E11" s="1716"/>
      <c r="F11" s="1719"/>
      <c r="G11" s="666"/>
      <c r="H11" s="661"/>
      <c r="I11" s="662"/>
      <c r="J11" s="662"/>
      <c r="K11" s="663"/>
      <c r="L11" s="664"/>
      <c r="M11" s="665"/>
      <c r="N11" s="667" t="s">
        <v>234</v>
      </c>
      <c r="O11" s="395">
        <v>7500</v>
      </c>
      <c r="P11" s="395">
        <v>7500</v>
      </c>
      <c r="Q11" s="396">
        <v>7500</v>
      </c>
    </row>
    <row r="12" spans="1:24">
      <c r="A12" s="1688"/>
      <c r="B12" s="1691"/>
      <c r="C12" s="1694"/>
      <c r="D12" s="1759"/>
      <c r="E12" s="1716"/>
      <c r="F12" s="1719"/>
      <c r="G12" s="666"/>
      <c r="H12" s="661"/>
      <c r="I12" s="662"/>
      <c r="J12" s="662"/>
      <c r="K12" s="663"/>
      <c r="L12" s="664"/>
      <c r="M12" s="665"/>
      <c r="N12" s="668" t="s">
        <v>415</v>
      </c>
      <c r="O12" s="397">
        <v>2.85</v>
      </c>
      <c r="P12" s="397">
        <v>2.9</v>
      </c>
      <c r="Q12" s="398">
        <v>2.9</v>
      </c>
    </row>
    <row r="13" spans="1:24">
      <c r="A13" s="1688"/>
      <c r="B13" s="1691"/>
      <c r="C13" s="1694"/>
      <c r="D13" s="1759"/>
      <c r="E13" s="1716"/>
      <c r="F13" s="1719"/>
      <c r="G13" s="666"/>
      <c r="H13" s="661"/>
      <c r="I13" s="662"/>
      <c r="J13" s="662"/>
      <c r="K13" s="663"/>
      <c r="L13" s="664"/>
      <c r="M13" s="665"/>
      <c r="N13" s="668" t="s">
        <v>235</v>
      </c>
      <c r="O13" s="397">
        <v>1000</v>
      </c>
      <c r="P13" s="397">
        <v>1000</v>
      </c>
      <c r="Q13" s="398">
        <v>1000</v>
      </c>
    </row>
    <row r="14" spans="1:24">
      <c r="A14" s="1688"/>
      <c r="B14" s="1691"/>
      <c r="C14" s="1694"/>
      <c r="D14" s="1759"/>
      <c r="E14" s="1716"/>
      <c r="F14" s="1719"/>
      <c r="G14" s="666"/>
      <c r="H14" s="661"/>
      <c r="I14" s="662"/>
      <c r="J14" s="662"/>
      <c r="K14" s="663"/>
      <c r="L14" s="664"/>
      <c r="M14" s="665"/>
      <c r="N14" s="668" t="s">
        <v>236</v>
      </c>
      <c r="O14" s="397">
        <v>15</v>
      </c>
      <c r="P14" s="397">
        <v>15</v>
      </c>
      <c r="Q14" s="398">
        <v>15</v>
      </c>
    </row>
    <row r="15" spans="1:24" ht="13.15" customHeight="1">
      <c r="A15" s="1688"/>
      <c r="B15" s="1691"/>
      <c r="C15" s="1694"/>
      <c r="D15" s="1758" t="s">
        <v>237</v>
      </c>
      <c r="E15" s="1716"/>
      <c r="F15" s="1719"/>
      <c r="G15" s="666"/>
      <c r="H15" s="661"/>
      <c r="I15" s="662"/>
      <c r="J15" s="662"/>
      <c r="K15" s="663"/>
      <c r="L15" s="664"/>
      <c r="M15" s="665"/>
      <c r="N15" s="669" t="s">
        <v>238</v>
      </c>
      <c r="O15" s="1033">
        <v>43</v>
      </c>
      <c r="P15" s="1033">
        <v>44</v>
      </c>
      <c r="Q15" s="1027">
        <v>44</v>
      </c>
    </row>
    <row r="16" spans="1:24">
      <c r="A16" s="1688"/>
      <c r="B16" s="1691"/>
      <c r="C16" s="1694"/>
      <c r="D16" s="1759"/>
      <c r="E16" s="1716"/>
      <c r="F16" s="1719"/>
      <c r="G16" s="666"/>
      <c r="H16" s="661"/>
      <c r="I16" s="662"/>
      <c r="J16" s="662"/>
      <c r="K16" s="663"/>
      <c r="L16" s="664"/>
      <c r="M16" s="665"/>
      <c r="N16" s="670" t="s">
        <v>239</v>
      </c>
      <c r="O16" s="399">
        <v>2</v>
      </c>
      <c r="P16" s="399">
        <v>2</v>
      </c>
      <c r="Q16" s="1028">
        <v>2</v>
      </c>
      <c r="T16" s="489"/>
      <c r="U16" s="489"/>
      <c r="X16" s="489"/>
    </row>
    <row r="17" spans="1:17">
      <c r="A17" s="1688"/>
      <c r="B17" s="1691"/>
      <c r="C17" s="1694"/>
      <c r="D17" s="1759"/>
      <c r="E17" s="1716"/>
      <c r="F17" s="1719"/>
      <c r="G17" s="666"/>
      <c r="H17" s="661"/>
      <c r="I17" s="662"/>
      <c r="J17" s="662"/>
      <c r="K17" s="663"/>
      <c r="L17" s="664"/>
      <c r="M17" s="665"/>
      <c r="N17" s="670" t="s">
        <v>240</v>
      </c>
      <c r="O17" s="399">
        <v>4708</v>
      </c>
      <c r="P17" s="399">
        <v>4740</v>
      </c>
      <c r="Q17" s="1028">
        <v>4760</v>
      </c>
    </row>
    <row r="18" spans="1:17" ht="12.6" customHeight="1" thickBot="1">
      <c r="A18" s="1688"/>
      <c r="B18" s="1691"/>
      <c r="C18" s="1694"/>
      <c r="D18" s="1760"/>
      <c r="E18" s="1716"/>
      <c r="F18" s="1719"/>
      <c r="G18" s="671"/>
      <c r="H18" s="672"/>
      <c r="I18" s="673"/>
      <c r="J18" s="673"/>
      <c r="K18" s="674"/>
      <c r="L18" s="675"/>
      <c r="M18" s="676"/>
      <c r="N18" s="677" t="s">
        <v>241</v>
      </c>
      <c r="O18" s="1030">
        <v>11000</v>
      </c>
      <c r="P18" s="394">
        <v>11000</v>
      </c>
      <c r="Q18" s="1032">
        <v>11000</v>
      </c>
    </row>
    <row r="19" spans="1:17" ht="19.149999999999999" customHeight="1" thickBot="1">
      <c r="A19" s="1689"/>
      <c r="B19" s="1692"/>
      <c r="C19" s="1695"/>
      <c r="D19" s="382"/>
      <c r="E19" s="1717"/>
      <c r="F19" s="1720"/>
      <c r="G19" s="678" t="s">
        <v>12</v>
      </c>
      <c r="H19" s="679">
        <f t="shared" ref="H19:M19" si="0">SUM(H9:H18)</f>
        <v>1131.3</v>
      </c>
      <c r="I19" s="680">
        <f t="shared" si="0"/>
        <v>839.3</v>
      </c>
      <c r="J19" s="679">
        <f t="shared" si="0"/>
        <v>0</v>
      </c>
      <c r="K19" s="679">
        <f t="shared" si="0"/>
        <v>292</v>
      </c>
      <c r="L19" s="679">
        <f t="shared" si="0"/>
        <v>1400</v>
      </c>
      <c r="M19" s="681">
        <f t="shared" si="0"/>
        <v>1400</v>
      </c>
      <c r="N19" s="682"/>
      <c r="O19" s="175"/>
      <c r="P19" s="175"/>
      <c r="Q19" s="325"/>
    </row>
    <row r="20" spans="1:17" ht="13.15" customHeight="1">
      <c r="A20" s="1024" t="s">
        <v>11</v>
      </c>
      <c r="B20" s="326" t="s">
        <v>11</v>
      </c>
      <c r="C20" s="1693" t="s">
        <v>242</v>
      </c>
      <c r="D20" s="1779" t="s">
        <v>243</v>
      </c>
      <c r="E20" s="1696" t="s">
        <v>39</v>
      </c>
      <c r="F20" s="1781" t="s">
        <v>128</v>
      </c>
      <c r="G20" s="402" t="s">
        <v>35</v>
      </c>
      <c r="H20" s="403">
        <f>I20+K20</f>
        <v>85</v>
      </c>
      <c r="I20" s="404">
        <v>85</v>
      </c>
      <c r="J20" s="404"/>
      <c r="K20" s="405">
        <v>0</v>
      </c>
      <c r="L20" s="406">
        <v>100</v>
      </c>
      <c r="M20" s="407">
        <v>140</v>
      </c>
      <c r="N20" s="1761"/>
      <c r="O20" s="1763"/>
      <c r="P20" s="1763"/>
      <c r="Q20" s="1773"/>
    </row>
    <row r="21" spans="1:17">
      <c r="A21" s="1025"/>
      <c r="B21" s="327"/>
      <c r="C21" s="1694"/>
      <c r="D21" s="1780"/>
      <c r="E21" s="1697"/>
      <c r="F21" s="1782"/>
      <c r="G21" s="402"/>
      <c r="H21" s="403"/>
      <c r="I21" s="404"/>
      <c r="J21" s="404"/>
      <c r="K21" s="405"/>
      <c r="L21" s="406"/>
      <c r="M21" s="407"/>
      <c r="N21" s="1762"/>
      <c r="O21" s="1764"/>
      <c r="P21" s="1764"/>
      <c r="Q21" s="1774"/>
    </row>
    <row r="22" spans="1:17" ht="34.15" customHeight="1">
      <c r="A22" s="1025"/>
      <c r="B22" s="327"/>
      <c r="C22" s="1694"/>
      <c r="D22" s="139" t="s">
        <v>244</v>
      </c>
      <c r="E22" s="1697"/>
      <c r="F22" s="1782"/>
      <c r="G22" s="402"/>
      <c r="H22" s="403"/>
      <c r="I22" s="404"/>
      <c r="J22" s="404"/>
      <c r="K22" s="405"/>
      <c r="L22" s="406"/>
      <c r="M22" s="407"/>
      <c r="N22" s="408" t="s">
        <v>245</v>
      </c>
      <c r="O22" s="395">
        <v>40</v>
      </c>
      <c r="P22" s="395">
        <v>40</v>
      </c>
      <c r="Q22" s="409">
        <v>40</v>
      </c>
    </row>
    <row r="23" spans="1:17" ht="38.450000000000003" customHeight="1" thickBot="1">
      <c r="A23" s="1025"/>
      <c r="B23" s="327"/>
      <c r="C23" s="1694"/>
      <c r="D23" s="139" t="s">
        <v>246</v>
      </c>
      <c r="E23" s="1697"/>
      <c r="F23" s="1782"/>
      <c r="G23" s="410"/>
      <c r="H23" s="403"/>
      <c r="I23" s="404"/>
      <c r="J23" s="404"/>
      <c r="K23" s="405"/>
      <c r="L23" s="411"/>
      <c r="M23" s="407"/>
      <c r="N23" s="408" t="s">
        <v>245</v>
      </c>
      <c r="O23" s="395">
        <v>40</v>
      </c>
      <c r="P23" s="395">
        <v>40</v>
      </c>
      <c r="Q23" s="409">
        <v>40</v>
      </c>
    </row>
    <row r="24" spans="1:17" ht="21.6" customHeight="1" thickBot="1">
      <c r="A24" s="328"/>
      <c r="B24" s="329"/>
      <c r="C24" s="1695"/>
      <c r="D24" s="330"/>
      <c r="E24" s="1698"/>
      <c r="F24" s="1700"/>
      <c r="G24" s="412" t="s">
        <v>12</v>
      </c>
      <c r="H24" s="413">
        <f t="shared" ref="H24:M24" si="1">H20+H21</f>
        <v>85</v>
      </c>
      <c r="I24" s="400">
        <f t="shared" si="1"/>
        <v>85</v>
      </c>
      <c r="J24" s="413">
        <f t="shared" si="1"/>
        <v>0</v>
      </c>
      <c r="K24" s="414">
        <f t="shared" si="1"/>
        <v>0</v>
      </c>
      <c r="L24" s="415">
        <f t="shared" si="1"/>
        <v>100</v>
      </c>
      <c r="M24" s="401">
        <f t="shared" si="1"/>
        <v>140</v>
      </c>
      <c r="N24" s="331"/>
      <c r="O24" s="332"/>
      <c r="P24" s="332"/>
      <c r="Q24" s="333"/>
    </row>
    <row r="25" spans="1:17" ht="16.149999999999999" customHeight="1" thickBot="1">
      <c r="A25" s="318" t="s">
        <v>11</v>
      </c>
      <c r="B25" s="334" t="s">
        <v>11</v>
      </c>
      <c r="C25" s="1783" t="s">
        <v>14</v>
      </c>
      <c r="D25" s="1784"/>
      <c r="E25" s="1784"/>
      <c r="F25" s="1784"/>
      <c r="G25" s="1785"/>
      <c r="H25" s="416">
        <f t="shared" ref="H25:M25" si="2">H19+H24</f>
        <v>1216.3</v>
      </c>
      <c r="I25" s="417">
        <f t="shared" si="2"/>
        <v>924.3</v>
      </c>
      <c r="J25" s="417">
        <f t="shared" si="2"/>
        <v>0</v>
      </c>
      <c r="K25" s="417">
        <f t="shared" si="2"/>
        <v>292</v>
      </c>
      <c r="L25" s="417">
        <f t="shared" si="2"/>
        <v>1500</v>
      </c>
      <c r="M25" s="418">
        <f t="shared" si="2"/>
        <v>1540</v>
      </c>
      <c r="N25" s="335"/>
      <c r="O25" s="336"/>
      <c r="P25" s="336"/>
      <c r="Q25" s="337"/>
    </row>
    <row r="26" spans="1:17" ht="24.6" customHeight="1" thickBot="1">
      <c r="A26" s="318" t="s">
        <v>11</v>
      </c>
      <c r="B26" s="334" t="s">
        <v>13</v>
      </c>
      <c r="C26" s="1786" t="s">
        <v>247</v>
      </c>
      <c r="D26" s="1787"/>
      <c r="E26" s="1787"/>
      <c r="F26" s="1787"/>
      <c r="G26" s="1787"/>
      <c r="H26" s="1787"/>
      <c r="I26" s="1787"/>
      <c r="J26" s="1787"/>
      <c r="K26" s="1787"/>
      <c r="L26" s="1787"/>
      <c r="M26" s="1787"/>
      <c r="N26" s="1787"/>
      <c r="O26" s="1787"/>
      <c r="P26" s="1787"/>
      <c r="Q26" s="1788"/>
    </row>
    <row r="27" spans="1:17" ht="17.45" customHeight="1" thickBot="1">
      <c r="A27" s="1024"/>
      <c r="B27" s="1038"/>
      <c r="C27" s="1039"/>
      <c r="D27" s="1039"/>
      <c r="E27" s="1039"/>
      <c r="F27" s="1039"/>
      <c r="G27" s="1040"/>
      <c r="H27" s="1039"/>
      <c r="I27" s="1039"/>
      <c r="J27" s="1039"/>
      <c r="K27" s="1039"/>
      <c r="L27" s="1039"/>
      <c r="M27" s="1039"/>
      <c r="N27" s="1041" t="s">
        <v>521</v>
      </c>
      <c r="O27" s="1041" t="s">
        <v>523</v>
      </c>
      <c r="P27" s="1042" t="s">
        <v>524</v>
      </c>
      <c r="Q27" s="1044" t="s">
        <v>525</v>
      </c>
    </row>
    <row r="28" spans="1:17" ht="15" customHeight="1" thickBot="1">
      <c r="A28" s="1024"/>
      <c r="B28" s="1038"/>
      <c r="C28" s="1039"/>
      <c r="D28" s="1039"/>
      <c r="E28" s="1039"/>
      <c r="F28" s="1039"/>
      <c r="G28" s="1040"/>
      <c r="H28" s="1039"/>
      <c r="I28" s="1039"/>
      <c r="J28" s="1039"/>
      <c r="K28" s="1039"/>
      <c r="L28" s="1039"/>
      <c r="M28" s="1039"/>
      <c r="N28" s="1042" t="s">
        <v>522</v>
      </c>
      <c r="O28" s="1043" t="s">
        <v>526</v>
      </c>
      <c r="P28" s="1045" t="s">
        <v>527</v>
      </c>
      <c r="Q28" s="1046" t="s">
        <v>528</v>
      </c>
    </row>
    <row r="29" spans="1:17" ht="13.9" customHeight="1" thickBot="1">
      <c r="A29" s="1687" t="s">
        <v>11</v>
      </c>
      <c r="B29" s="1690" t="s">
        <v>13</v>
      </c>
      <c r="C29" s="1775" t="s">
        <v>13</v>
      </c>
      <c r="D29" s="1777" t="s">
        <v>248</v>
      </c>
      <c r="E29" s="1699" t="s">
        <v>39</v>
      </c>
      <c r="F29" s="1699" t="s">
        <v>128</v>
      </c>
      <c r="G29" s="419" t="s">
        <v>35</v>
      </c>
      <c r="H29" s="984">
        <f>I29+K29</f>
        <v>240</v>
      </c>
      <c r="I29" s="985">
        <v>240</v>
      </c>
      <c r="J29" s="420"/>
      <c r="K29" s="421">
        <v>0</v>
      </c>
      <c r="L29" s="422">
        <v>240</v>
      </c>
      <c r="M29" s="423">
        <v>240</v>
      </c>
      <c r="N29" s="1765" t="s">
        <v>249</v>
      </c>
      <c r="O29" s="1767">
        <v>37</v>
      </c>
      <c r="P29" s="1769">
        <v>37</v>
      </c>
      <c r="Q29" s="1771">
        <v>37</v>
      </c>
    </row>
    <row r="30" spans="1:17" ht="13.5" thickBot="1">
      <c r="A30" s="1689"/>
      <c r="B30" s="1692"/>
      <c r="C30" s="1776"/>
      <c r="D30" s="1778"/>
      <c r="E30" s="1700"/>
      <c r="F30" s="1700"/>
      <c r="G30" s="424" t="s">
        <v>12</v>
      </c>
      <c r="H30" s="425">
        <f t="shared" ref="H30:M30" si="3">H29</f>
        <v>240</v>
      </c>
      <c r="I30" s="426">
        <f t="shared" si="3"/>
        <v>240</v>
      </c>
      <c r="J30" s="426">
        <f t="shared" si="3"/>
        <v>0</v>
      </c>
      <c r="K30" s="427">
        <f t="shared" si="3"/>
        <v>0</v>
      </c>
      <c r="L30" s="428">
        <f t="shared" si="3"/>
        <v>240</v>
      </c>
      <c r="M30" s="429">
        <f t="shared" si="3"/>
        <v>240</v>
      </c>
      <c r="N30" s="1766"/>
      <c r="O30" s="1768"/>
      <c r="P30" s="1770"/>
      <c r="Q30" s="1772"/>
    </row>
    <row r="31" spans="1:17" ht="22.15" customHeight="1">
      <c r="A31" s="1687" t="s">
        <v>11</v>
      </c>
      <c r="B31" s="1690" t="s">
        <v>13</v>
      </c>
      <c r="C31" s="1798" t="s">
        <v>37</v>
      </c>
      <c r="D31" s="1713" t="s">
        <v>250</v>
      </c>
      <c r="E31" s="1699" t="s">
        <v>39</v>
      </c>
      <c r="F31" s="1699" t="s">
        <v>128</v>
      </c>
      <c r="G31" s="1300" t="s">
        <v>35</v>
      </c>
      <c r="H31" s="986">
        <f>I31+K31</f>
        <v>1549.7</v>
      </c>
      <c r="I31" s="1298">
        <v>716</v>
      </c>
      <c r="J31" s="1301"/>
      <c r="K31" s="1295">
        <v>833.7</v>
      </c>
      <c r="L31" s="430">
        <v>1600</v>
      </c>
      <c r="M31" s="431">
        <v>1700</v>
      </c>
      <c r="N31" s="1503"/>
      <c r="O31" s="1791"/>
      <c r="P31" s="1789"/>
      <c r="Q31" s="1773"/>
    </row>
    <row r="32" spans="1:17" ht="32.450000000000003" customHeight="1">
      <c r="A32" s="1688"/>
      <c r="B32" s="1691"/>
      <c r="C32" s="1799"/>
      <c r="D32" s="1796"/>
      <c r="E32" s="1396"/>
      <c r="F32" s="1396"/>
      <c r="G32" s="1333" t="s">
        <v>51</v>
      </c>
      <c r="H32" s="1334">
        <f>I32+K32</f>
        <v>1301.7</v>
      </c>
      <c r="I32" s="1335">
        <v>1301.7</v>
      </c>
      <c r="J32" s="338"/>
      <c r="K32" s="339"/>
      <c r="L32" s="340">
        <v>1100</v>
      </c>
      <c r="M32" s="341">
        <v>1200</v>
      </c>
      <c r="N32" s="1797"/>
      <c r="O32" s="1792"/>
      <c r="P32" s="1790"/>
      <c r="Q32" s="1774"/>
    </row>
    <row r="33" spans="1:19" ht="26.45" customHeight="1">
      <c r="A33" s="1688"/>
      <c r="B33" s="1691"/>
      <c r="C33" s="1799"/>
      <c r="D33" s="1793" t="s">
        <v>251</v>
      </c>
      <c r="E33" s="1396"/>
      <c r="F33" s="1396"/>
      <c r="G33" s="1128"/>
      <c r="H33" s="320"/>
      <c r="I33" s="321"/>
      <c r="J33" s="338"/>
      <c r="K33" s="339"/>
      <c r="L33" s="340"/>
      <c r="M33" s="341"/>
      <c r="N33" s="432" t="s">
        <v>252</v>
      </c>
      <c r="O33" s="987">
        <v>181.3</v>
      </c>
      <c r="P33" s="987">
        <v>186.6</v>
      </c>
      <c r="Q33" s="988">
        <v>186.6</v>
      </c>
    </row>
    <row r="34" spans="1:19" ht="18.600000000000001" customHeight="1">
      <c r="A34" s="1688"/>
      <c r="B34" s="1691"/>
      <c r="C34" s="1799"/>
      <c r="D34" s="1794"/>
      <c r="E34" s="1396"/>
      <c r="F34" s="1396"/>
      <c r="G34" s="1013"/>
      <c r="H34" s="320"/>
      <c r="I34" s="321"/>
      <c r="J34" s="338"/>
      <c r="K34" s="339"/>
      <c r="L34" s="340"/>
      <c r="M34" s="341"/>
      <c r="N34" s="433" t="s">
        <v>253</v>
      </c>
      <c r="O34" s="989">
        <v>69.8</v>
      </c>
      <c r="P34" s="989">
        <v>60</v>
      </c>
      <c r="Q34" s="990">
        <v>40</v>
      </c>
    </row>
    <row r="35" spans="1:19" ht="16.149999999999999" customHeight="1">
      <c r="A35" s="1688"/>
      <c r="B35" s="1691"/>
      <c r="C35" s="1799"/>
      <c r="D35" s="1794"/>
      <c r="E35" s="1396"/>
      <c r="F35" s="1396"/>
      <c r="G35" s="1013"/>
      <c r="H35" s="320"/>
      <c r="I35" s="321"/>
      <c r="J35" s="338"/>
      <c r="K35" s="339"/>
      <c r="L35" s="340"/>
      <c r="M35" s="341"/>
      <c r="N35" s="433" t="s">
        <v>416</v>
      </c>
      <c r="O35" s="342">
        <v>14</v>
      </c>
      <c r="P35" s="343">
        <v>14</v>
      </c>
      <c r="Q35" s="434">
        <v>14</v>
      </c>
    </row>
    <row r="36" spans="1:19" ht="15.6" customHeight="1">
      <c r="A36" s="1688"/>
      <c r="B36" s="1691"/>
      <c r="C36" s="1799"/>
      <c r="D36" s="1794"/>
      <c r="E36" s="1396"/>
      <c r="F36" s="1396"/>
      <c r="G36" s="1013"/>
      <c r="H36" s="320"/>
      <c r="I36" s="321"/>
      <c r="J36" s="338"/>
      <c r="K36" s="339"/>
      <c r="L36" s="340"/>
      <c r="M36" s="341"/>
      <c r="N36" s="433" t="s">
        <v>254</v>
      </c>
      <c r="O36" s="342">
        <v>258</v>
      </c>
      <c r="P36" s="343">
        <v>258</v>
      </c>
      <c r="Q36" s="434">
        <v>258</v>
      </c>
    </row>
    <row r="37" spans="1:19" ht="15.6" customHeight="1">
      <c r="A37" s="1688"/>
      <c r="B37" s="1691"/>
      <c r="C37" s="1799"/>
      <c r="D37" s="1794"/>
      <c r="E37" s="1396"/>
      <c r="F37" s="1396"/>
      <c r="G37" s="1013"/>
      <c r="H37" s="320"/>
      <c r="I37" s="321"/>
      <c r="J37" s="338"/>
      <c r="K37" s="339"/>
      <c r="L37" s="340"/>
      <c r="M37" s="341"/>
      <c r="N37" s="435" t="s">
        <v>324</v>
      </c>
      <c r="O37" s="342">
        <v>2500</v>
      </c>
      <c r="P37" s="343">
        <v>2800</v>
      </c>
      <c r="Q37" s="434">
        <v>3000</v>
      </c>
    </row>
    <row r="38" spans="1:19" ht="18.600000000000001" customHeight="1">
      <c r="A38" s="1688"/>
      <c r="B38" s="1691"/>
      <c r="C38" s="1799"/>
      <c r="D38" s="1795"/>
      <c r="E38" s="1396"/>
      <c r="F38" s="1396"/>
      <c r="G38" s="1013"/>
      <c r="H38" s="320"/>
      <c r="I38" s="321"/>
      <c r="J38" s="338"/>
      <c r="K38" s="339"/>
      <c r="L38" s="340"/>
      <c r="M38" s="341"/>
      <c r="N38" s="436" t="s">
        <v>255</v>
      </c>
      <c r="O38" s="342">
        <v>5</v>
      </c>
      <c r="P38" s="343">
        <v>6</v>
      </c>
      <c r="Q38" s="434">
        <v>6</v>
      </c>
    </row>
    <row r="39" spans="1:19" ht="13.15" customHeight="1">
      <c r="A39" s="1688"/>
      <c r="B39" s="1691"/>
      <c r="C39" s="1799"/>
      <c r="D39" s="1793" t="s">
        <v>256</v>
      </c>
      <c r="E39" s="1396"/>
      <c r="F39" s="1396"/>
      <c r="G39" s="322"/>
      <c r="H39" s="320"/>
      <c r="I39" s="321"/>
      <c r="J39" s="338"/>
      <c r="K39" s="339"/>
      <c r="L39" s="340"/>
      <c r="M39" s="341"/>
      <c r="N39" s="1029" t="s">
        <v>257</v>
      </c>
      <c r="O39" s="437">
        <v>300</v>
      </c>
      <c r="P39" s="438">
        <v>300</v>
      </c>
      <c r="Q39" s="409">
        <v>300</v>
      </c>
    </row>
    <row r="40" spans="1:19" ht="25.15" customHeight="1">
      <c r="A40" s="1688"/>
      <c r="B40" s="1691"/>
      <c r="C40" s="1799"/>
      <c r="D40" s="1795"/>
      <c r="E40" s="1396"/>
      <c r="F40" s="1396"/>
      <c r="G40" s="322"/>
      <c r="H40" s="320"/>
      <c r="I40" s="321"/>
      <c r="J40" s="338"/>
      <c r="K40" s="339"/>
      <c r="L40" s="340"/>
      <c r="M40" s="341"/>
      <c r="N40" s="1034" t="s">
        <v>258</v>
      </c>
      <c r="O40" s="342">
        <v>70</v>
      </c>
      <c r="P40" s="343">
        <v>70</v>
      </c>
      <c r="Q40" s="344">
        <v>70</v>
      </c>
    </row>
    <row r="41" spans="1:19" ht="36.6" customHeight="1">
      <c r="A41" s="1688"/>
      <c r="B41" s="1691"/>
      <c r="C41" s="1799"/>
      <c r="D41" s="1793" t="s">
        <v>259</v>
      </c>
      <c r="E41" s="1396"/>
      <c r="F41" s="1396"/>
      <c r="G41" s="322"/>
      <c r="H41" s="320"/>
      <c r="I41" s="321"/>
      <c r="J41" s="338"/>
      <c r="K41" s="339"/>
      <c r="L41" s="340"/>
      <c r="M41" s="341"/>
      <c r="N41" s="178" t="s">
        <v>325</v>
      </c>
      <c r="O41" s="443">
        <v>400</v>
      </c>
      <c r="P41" s="346">
        <v>400</v>
      </c>
      <c r="Q41" s="444">
        <v>500</v>
      </c>
    </row>
    <row r="42" spans="1:19" ht="27" customHeight="1">
      <c r="A42" s="1688"/>
      <c r="B42" s="1691"/>
      <c r="C42" s="1799"/>
      <c r="D42" s="1794"/>
      <c r="E42" s="1396"/>
      <c r="F42" s="1396"/>
      <c r="G42" s="322"/>
      <c r="H42" s="320"/>
      <c r="I42" s="321"/>
      <c r="J42" s="338"/>
      <c r="K42" s="339"/>
      <c r="L42" s="340"/>
      <c r="M42" s="341"/>
      <c r="N42" s="178" t="s">
        <v>326</v>
      </c>
      <c r="O42" s="443">
        <v>200</v>
      </c>
      <c r="P42" s="346">
        <v>200</v>
      </c>
      <c r="Q42" s="444">
        <v>200</v>
      </c>
    </row>
    <row r="43" spans="1:19" ht="28.9" customHeight="1">
      <c r="A43" s="1688"/>
      <c r="B43" s="1691"/>
      <c r="C43" s="1799"/>
      <c r="D43" s="1795"/>
      <c r="E43" s="1396"/>
      <c r="F43" s="1396"/>
      <c r="G43" s="322"/>
      <c r="H43" s="320"/>
      <c r="I43" s="321"/>
      <c r="J43" s="338"/>
      <c r="K43" s="339"/>
      <c r="L43" s="340"/>
      <c r="M43" s="341"/>
      <c r="N43" s="439" t="s">
        <v>327</v>
      </c>
      <c r="O43" s="440">
        <v>500</v>
      </c>
      <c r="P43" s="441">
        <v>600</v>
      </c>
      <c r="Q43" s="442">
        <v>600</v>
      </c>
    </row>
    <row r="44" spans="1:19" ht="28.9" customHeight="1">
      <c r="A44" s="1688"/>
      <c r="B44" s="1691"/>
      <c r="C44" s="1799"/>
      <c r="D44" s="345" t="s">
        <v>260</v>
      </c>
      <c r="E44" s="1396"/>
      <c r="F44" s="1396"/>
      <c r="G44" s="322"/>
      <c r="H44" s="320"/>
      <c r="I44" s="321"/>
      <c r="J44" s="338"/>
      <c r="K44" s="339"/>
      <c r="L44" s="340"/>
      <c r="M44" s="341"/>
      <c r="N44" s="435" t="s">
        <v>261</v>
      </c>
      <c r="O44" s="440">
        <v>25</v>
      </c>
      <c r="P44" s="441">
        <v>25</v>
      </c>
      <c r="Q44" s="442">
        <v>25</v>
      </c>
    </row>
    <row r="45" spans="1:19" ht="28.15" customHeight="1">
      <c r="A45" s="1688"/>
      <c r="B45" s="1691"/>
      <c r="C45" s="1799"/>
      <c r="D45" s="345" t="s">
        <v>262</v>
      </c>
      <c r="E45" s="1396"/>
      <c r="F45" s="1396"/>
      <c r="G45" s="322"/>
      <c r="H45" s="320"/>
      <c r="I45" s="321"/>
      <c r="J45" s="338"/>
      <c r="K45" s="339"/>
      <c r="L45" s="340"/>
      <c r="M45" s="341"/>
      <c r="N45" s="178" t="s">
        <v>263</v>
      </c>
      <c r="O45" s="443">
        <v>50</v>
      </c>
      <c r="P45" s="346">
        <v>20</v>
      </c>
      <c r="Q45" s="444">
        <v>5</v>
      </c>
    </row>
    <row r="46" spans="1:19" ht="37.9" customHeight="1">
      <c r="A46" s="1688"/>
      <c r="B46" s="1691"/>
      <c r="C46" s="1799"/>
      <c r="D46" s="347" t="s">
        <v>264</v>
      </c>
      <c r="E46" s="1396"/>
      <c r="F46" s="1396"/>
      <c r="G46" s="322"/>
      <c r="H46" s="320"/>
      <c r="I46" s="321"/>
      <c r="J46" s="338"/>
      <c r="K46" s="339"/>
      <c r="L46" s="340"/>
      <c r="M46" s="341"/>
      <c r="N46" s="178" t="s">
        <v>429</v>
      </c>
      <c r="O46" s="443">
        <v>3</v>
      </c>
      <c r="P46" s="346">
        <v>2</v>
      </c>
      <c r="Q46" s="444">
        <v>2</v>
      </c>
    </row>
    <row r="47" spans="1:19" ht="26.45" customHeight="1">
      <c r="A47" s="1688"/>
      <c r="B47" s="1691"/>
      <c r="C47" s="1799"/>
      <c r="D47" s="345" t="s">
        <v>411</v>
      </c>
      <c r="E47" s="1396"/>
      <c r="F47" s="1396"/>
      <c r="G47" s="322"/>
      <c r="H47" s="320"/>
      <c r="I47" s="321"/>
      <c r="J47" s="338"/>
      <c r="K47" s="339"/>
      <c r="L47" s="340"/>
      <c r="M47" s="341"/>
      <c r="N47" s="178" t="s">
        <v>412</v>
      </c>
      <c r="O47" s="443">
        <v>3</v>
      </c>
      <c r="P47" s="346"/>
      <c r="Q47" s="444"/>
      <c r="S47" s="490"/>
    </row>
    <row r="48" spans="1:19" ht="39.6" customHeight="1">
      <c r="A48" s="1688"/>
      <c r="B48" s="1691"/>
      <c r="C48" s="1799"/>
      <c r="D48" s="345" t="s">
        <v>423</v>
      </c>
      <c r="E48" s="1396"/>
      <c r="F48" s="1396"/>
      <c r="G48" s="322"/>
      <c r="H48" s="320"/>
      <c r="I48" s="321"/>
      <c r="J48" s="338"/>
      <c r="K48" s="339"/>
      <c r="L48" s="340"/>
      <c r="M48" s="341"/>
      <c r="N48" s="178" t="s">
        <v>424</v>
      </c>
      <c r="O48" s="443" t="s">
        <v>40</v>
      </c>
      <c r="P48" s="346"/>
      <c r="Q48" s="444"/>
    </row>
    <row r="49" spans="1:20" ht="31.15" customHeight="1">
      <c r="A49" s="1688"/>
      <c r="B49" s="1691"/>
      <c r="C49" s="1799"/>
      <c r="D49" s="1299" t="s">
        <v>641</v>
      </c>
      <c r="E49" s="1396"/>
      <c r="F49" s="1396"/>
      <c r="G49" s="322"/>
      <c r="H49" s="320"/>
      <c r="I49" s="321"/>
      <c r="J49" s="338"/>
      <c r="K49" s="339"/>
      <c r="L49" s="340"/>
      <c r="M49" s="341"/>
      <c r="N49" s="1292" t="s">
        <v>642</v>
      </c>
      <c r="O49" s="1296" t="s">
        <v>40</v>
      </c>
      <c r="P49" s="346"/>
      <c r="Q49" s="444"/>
    </row>
    <row r="50" spans="1:20" ht="80.45" customHeight="1">
      <c r="A50" s="1688"/>
      <c r="B50" s="1691"/>
      <c r="C50" s="1799"/>
      <c r="D50" s="1299"/>
      <c r="E50" s="1396"/>
      <c r="F50" s="1396"/>
      <c r="G50" s="322"/>
      <c r="H50" s="320"/>
      <c r="I50" s="321"/>
      <c r="J50" s="338"/>
      <c r="K50" s="339"/>
      <c r="L50" s="340"/>
      <c r="M50" s="341"/>
      <c r="N50" s="1292" t="s">
        <v>643</v>
      </c>
      <c r="O50" s="1296" t="s">
        <v>40</v>
      </c>
      <c r="P50" s="346"/>
      <c r="Q50" s="444"/>
    </row>
    <row r="51" spans="1:20" ht="18.600000000000001" customHeight="1" thickBot="1">
      <c r="A51" s="1688"/>
      <c r="B51" s="1691"/>
      <c r="C51" s="1799"/>
      <c r="D51" s="345" t="s">
        <v>265</v>
      </c>
      <c r="E51" s="1396"/>
      <c r="F51" s="1396"/>
      <c r="G51" s="322"/>
      <c r="H51" s="320"/>
      <c r="I51" s="321"/>
      <c r="J51" s="338"/>
      <c r="K51" s="339"/>
      <c r="L51" s="340"/>
      <c r="M51" s="341"/>
      <c r="N51" s="178" t="s">
        <v>413</v>
      </c>
      <c r="O51" s="895">
        <v>3</v>
      </c>
      <c r="P51" s="445">
        <v>4</v>
      </c>
      <c r="Q51" s="896">
        <v>4</v>
      </c>
    </row>
    <row r="52" spans="1:20" ht="20.45" customHeight="1" thickBot="1">
      <c r="A52" s="1689"/>
      <c r="B52" s="1692"/>
      <c r="C52" s="1800"/>
      <c r="D52" s="323"/>
      <c r="E52" s="1700"/>
      <c r="F52" s="1700"/>
      <c r="G52" s="324" t="s">
        <v>12</v>
      </c>
      <c r="H52" s="400">
        <f t="shared" ref="H52:M52" si="4">SUM(H31:H51)</f>
        <v>2851.4</v>
      </c>
      <c r="I52" s="400">
        <f t="shared" si="4"/>
        <v>2017.7</v>
      </c>
      <c r="J52" s="400">
        <f t="shared" si="4"/>
        <v>0</v>
      </c>
      <c r="K52" s="683">
        <f t="shared" si="4"/>
        <v>833.7</v>
      </c>
      <c r="L52" s="400">
        <f t="shared" si="4"/>
        <v>2700</v>
      </c>
      <c r="M52" s="446">
        <f t="shared" si="4"/>
        <v>2900</v>
      </c>
      <c r="N52" s="348"/>
      <c r="O52" s="349"/>
      <c r="P52" s="349"/>
      <c r="Q52" s="350"/>
    </row>
    <row r="53" spans="1:20" ht="25.15" customHeight="1" thickBot="1">
      <c r="A53" s="351" t="s">
        <v>11</v>
      </c>
      <c r="B53" s="334" t="s">
        <v>13</v>
      </c>
      <c r="C53" s="1783" t="s">
        <v>14</v>
      </c>
      <c r="D53" s="1784"/>
      <c r="E53" s="1784"/>
      <c r="F53" s="1784"/>
      <c r="G53" s="1831"/>
      <c r="H53" s="447">
        <f t="shared" ref="H53:M53" si="5">H30+H52</f>
        <v>3091.4</v>
      </c>
      <c r="I53" s="447">
        <f t="shared" si="5"/>
        <v>2257.6999999999998</v>
      </c>
      <c r="J53" s="447">
        <f t="shared" si="5"/>
        <v>0</v>
      </c>
      <c r="K53" s="684">
        <f t="shared" si="5"/>
        <v>833.7</v>
      </c>
      <c r="L53" s="447">
        <f t="shared" si="5"/>
        <v>2940</v>
      </c>
      <c r="M53" s="447">
        <f t="shared" si="5"/>
        <v>3140</v>
      </c>
      <c r="N53" s="838"/>
      <c r="O53" s="375"/>
      <c r="P53" s="375"/>
      <c r="Q53" s="376"/>
    </row>
    <row r="54" spans="1:20" ht="15.6" customHeight="1" thickBot="1">
      <c r="A54" s="318" t="s">
        <v>11</v>
      </c>
      <c r="B54" s="334" t="s">
        <v>33</v>
      </c>
      <c r="C54" s="1786" t="s">
        <v>266</v>
      </c>
      <c r="D54" s="1787"/>
      <c r="E54" s="1787"/>
      <c r="F54" s="1787"/>
      <c r="G54" s="1787"/>
      <c r="H54" s="1787"/>
      <c r="I54" s="1787"/>
      <c r="J54" s="1787"/>
      <c r="K54" s="1787"/>
      <c r="L54" s="1787"/>
      <c r="M54" s="1787"/>
      <c r="N54" s="1787"/>
      <c r="O54" s="1787"/>
      <c r="P54" s="1787"/>
      <c r="Q54" s="1788"/>
    </row>
    <row r="55" spans="1:20" ht="18.600000000000001" customHeight="1">
      <c r="A55" s="1687" t="s">
        <v>11</v>
      </c>
      <c r="B55" s="1690" t="s">
        <v>33</v>
      </c>
      <c r="C55" s="1798" t="s">
        <v>242</v>
      </c>
      <c r="D55" s="1801" t="s">
        <v>267</v>
      </c>
      <c r="E55" s="1699" t="s">
        <v>39</v>
      </c>
      <c r="F55" s="1699" t="s">
        <v>128</v>
      </c>
      <c r="G55" s="1019" t="s">
        <v>35</v>
      </c>
      <c r="H55" s="986">
        <f>I55+K55</f>
        <v>2531.5</v>
      </c>
      <c r="I55" s="1014">
        <v>2441.5</v>
      </c>
      <c r="J55" s="897"/>
      <c r="K55" s="1021">
        <v>90</v>
      </c>
      <c r="L55" s="448">
        <v>2500</v>
      </c>
      <c r="M55" s="431">
        <v>2500</v>
      </c>
      <c r="N55" s="1761"/>
      <c r="O55" s="1791"/>
      <c r="P55" s="1789"/>
      <c r="Q55" s="1773"/>
    </row>
    <row r="56" spans="1:20" ht="22.15" customHeight="1">
      <c r="A56" s="1688"/>
      <c r="B56" s="1691"/>
      <c r="C56" s="1799"/>
      <c r="D56" s="1802"/>
      <c r="E56" s="1396"/>
      <c r="F56" s="1396"/>
      <c r="G56" s="1013" t="s">
        <v>51</v>
      </c>
      <c r="H56" s="320">
        <f>I56+K56</f>
        <v>0</v>
      </c>
      <c r="I56" s="1020">
        <v>0</v>
      </c>
      <c r="J56" s="352"/>
      <c r="K56" s="1022">
        <v>0</v>
      </c>
      <c r="L56" s="353">
        <v>0</v>
      </c>
      <c r="M56" s="341">
        <v>0</v>
      </c>
      <c r="N56" s="1762"/>
      <c r="O56" s="1792"/>
      <c r="P56" s="1790"/>
      <c r="Q56" s="1774"/>
    </row>
    <row r="57" spans="1:20" ht="30.6" customHeight="1">
      <c r="A57" s="1688"/>
      <c r="B57" s="1691"/>
      <c r="C57" s="1799"/>
      <c r="D57" s="1793" t="s">
        <v>268</v>
      </c>
      <c r="E57" s="1396"/>
      <c r="F57" s="1396"/>
      <c r="G57" s="1013"/>
      <c r="H57" s="320"/>
      <c r="I57" s="1020"/>
      <c r="J57" s="352"/>
      <c r="K57" s="1022"/>
      <c r="L57" s="353"/>
      <c r="M57" s="341"/>
      <c r="N57" s="354" t="s">
        <v>328</v>
      </c>
      <c r="O57" s="437">
        <v>180</v>
      </c>
      <c r="P57" s="438">
        <v>180</v>
      </c>
      <c r="Q57" s="396">
        <v>180</v>
      </c>
      <c r="T57" s="489"/>
    </row>
    <row r="58" spans="1:20" ht="13.15" customHeight="1">
      <c r="A58" s="1688"/>
      <c r="B58" s="1691"/>
      <c r="C58" s="1799"/>
      <c r="D58" s="1794"/>
      <c r="E58" s="1396"/>
      <c r="F58" s="1396"/>
      <c r="G58" s="1013"/>
      <c r="H58" s="320"/>
      <c r="I58" s="1020"/>
      <c r="J58" s="352"/>
      <c r="K58" s="1022"/>
      <c r="L58" s="353"/>
      <c r="M58" s="341"/>
      <c r="N58" s="355" t="s">
        <v>329</v>
      </c>
      <c r="O58" s="342">
        <v>300</v>
      </c>
      <c r="P58" s="343">
        <v>300</v>
      </c>
      <c r="Q58" s="434">
        <v>300</v>
      </c>
    </row>
    <row r="59" spans="1:20" ht="17.45" customHeight="1">
      <c r="A59" s="1688"/>
      <c r="B59" s="1691"/>
      <c r="C59" s="1799"/>
      <c r="D59" s="1794"/>
      <c r="E59" s="1396"/>
      <c r="F59" s="1396"/>
      <c r="G59" s="1013"/>
      <c r="H59" s="320"/>
      <c r="I59" s="1020"/>
      <c r="J59" s="352"/>
      <c r="K59" s="1022"/>
      <c r="L59" s="353"/>
      <c r="M59" s="341"/>
      <c r="N59" s="355" t="s">
        <v>330</v>
      </c>
      <c r="O59" s="342">
        <v>320</v>
      </c>
      <c r="P59" s="343">
        <v>320</v>
      </c>
      <c r="Q59" s="434">
        <v>320</v>
      </c>
    </row>
    <row r="60" spans="1:20" ht="25.9" customHeight="1">
      <c r="A60" s="1688"/>
      <c r="B60" s="1691"/>
      <c r="C60" s="1799"/>
      <c r="D60" s="1794"/>
      <c r="E60" s="1396"/>
      <c r="F60" s="1396"/>
      <c r="G60" s="1013"/>
      <c r="H60" s="320"/>
      <c r="I60" s="1020"/>
      <c r="J60" s="352"/>
      <c r="K60" s="1022"/>
      <c r="L60" s="353"/>
      <c r="M60" s="341"/>
      <c r="N60" s="355" t="s">
        <v>331</v>
      </c>
      <c r="O60" s="342">
        <v>1160</v>
      </c>
      <c r="P60" s="343">
        <v>1160</v>
      </c>
      <c r="Q60" s="434">
        <v>1160</v>
      </c>
    </row>
    <row r="61" spans="1:20" ht="25.5">
      <c r="A61" s="1688"/>
      <c r="B61" s="1691"/>
      <c r="C61" s="1799"/>
      <c r="D61" s="1794"/>
      <c r="E61" s="1396"/>
      <c r="F61" s="1396"/>
      <c r="G61" s="1013"/>
      <c r="H61" s="320"/>
      <c r="I61" s="1020"/>
      <c r="J61" s="352"/>
      <c r="K61" s="1022"/>
      <c r="L61" s="353"/>
      <c r="M61" s="341"/>
      <c r="N61" s="355" t="s">
        <v>269</v>
      </c>
      <c r="O61" s="342">
        <v>126</v>
      </c>
      <c r="P61" s="343">
        <v>126</v>
      </c>
      <c r="Q61" s="434">
        <v>126</v>
      </c>
    </row>
    <row r="62" spans="1:20" ht="15.75">
      <c r="A62" s="1688"/>
      <c r="B62" s="1691"/>
      <c r="C62" s="1799"/>
      <c r="D62" s="1794"/>
      <c r="E62" s="1396"/>
      <c r="F62" s="1396"/>
      <c r="G62" s="1013"/>
      <c r="H62" s="320"/>
      <c r="I62" s="1020"/>
      <c r="J62" s="352"/>
      <c r="K62" s="1022"/>
      <c r="L62" s="353"/>
      <c r="M62" s="341"/>
      <c r="N62" s="355" t="s">
        <v>332</v>
      </c>
      <c r="O62" s="342">
        <v>157</v>
      </c>
      <c r="P62" s="343">
        <v>157</v>
      </c>
      <c r="Q62" s="434">
        <v>157</v>
      </c>
    </row>
    <row r="63" spans="1:20" ht="31.15" customHeight="1">
      <c r="A63" s="1688"/>
      <c r="B63" s="1691"/>
      <c r="C63" s="1799"/>
      <c r="D63" s="1794"/>
      <c r="E63" s="1396"/>
      <c r="F63" s="1396"/>
      <c r="G63" s="1013"/>
      <c r="H63" s="320"/>
      <c r="I63" s="1020"/>
      <c r="J63" s="352"/>
      <c r="K63" s="1022"/>
      <c r="L63" s="353"/>
      <c r="M63" s="341"/>
      <c r="N63" s="355" t="s">
        <v>270</v>
      </c>
      <c r="O63" s="342">
        <v>325</v>
      </c>
      <c r="P63" s="343">
        <v>325</v>
      </c>
      <c r="Q63" s="434">
        <v>325</v>
      </c>
    </row>
    <row r="64" spans="1:20" ht="13.15" customHeight="1">
      <c r="A64" s="1688"/>
      <c r="B64" s="1691"/>
      <c r="C64" s="1799"/>
      <c r="D64" s="1794"/>
      <c r="E64" s="1396"/>
      <c r="F64" s="1396"/>
      <c r="G64" s="1013"/>
      <c r="H64" s="320"/>
      <c r="I64" s="1020"/>
      <c r="J64" s="352"/>
      <c r="K64" s="1022"/>
      <c r="L64" s="353"/>
      <c r="M64" s="341"/>
      <c r="N64" s="355" t="s">
        <v>271</v>
      </c>
      <c r="O64" s="342">
        <v>22</v>
      </c>
      <c r="P64" s="343">
        <v>22</v>
      </c>
      <c r="Q64" s="434">
        <v>25</v>
      </c>
    </row>
    <row r="65" spans="1:17">
      <c r="A65" s="1688"/>
      <c r="B65" s="1691"/>
      <c r="C65" s="1799"/>
      <c r="D65" s="1794"/>
      <c r="E65" s="1396"/>
      <c r="F65" s="1396"/>
      <c r="G65" s="1013"/>
      <c r="H65" s="320"/>
      <c r="I65" s="1020"/>
      <c r="J65" s="352"/>
      <c r="K65" s="1022"/>
      <c r="L65" s="353"/>
      <c r="M65" s="341"/>
      <c r="N65" s="355" t="s">
        <v>272</v>
      </c>
      <c r="O65" s="342">
        <v>500</v>
      </c>
      <c r="P65" s="343">
        <v>500</v>
      </c>
      <c r="Q65" s="434">
        <v>500</v>
      </c>
    </row>
    <row r="66" spans="1:17">
      <c r="A66" s="1688"/>
      <c r="B66" s="1691"/>
      <c r="C66" s="1799"/>
      <c r="D66" s="1795"/>
      <c r="E66" s="1396"/>
      <c r="F66" s="1396"/>
      <c r="G66" s="1013"/>
      <c r="H66" s="320"/>
      <c r="I66" s="1020"/>
      <c r="J66" s="352"/>
      <c r="K66" s="1022"/>
      <c r="L66" s="353"/>
      <c r="M66" s="341"/>
      <c r="N66" s="449" t="s">
        <v>273</v>
      </c>
      <c r="O66" s="440">
        <v>10</v>
      </c>
      <c r="P66" s="441">
        <v>10</v>
      </c>
      <c r="Q66" s="450">
        <v>10</v>
      </c>
    </row>
    <row r="67" spans="1:17" ht="44.45" customHeight="1">
      <c r="A67" s="1688"/>
      <c r="B67" s="1691"/>
      <c r="C67" s="1799"/>
      <c r="D67" s="345" t="s">
        <v>274</v>
      </c>
      <c r="E67" s="1396"/>
      <c r="F67" s="1396"/>
      <c r="G67" s="322"/>
      <c r="H67" s="320"/>
      <c r="I67" s="1020"/>
      <c r="J67" s="352"/>
      <c r="K67" s="1022"/>
      <c r="L67" s="353"/>
      <c r="M67" s="341"/>
      <c r="N67" s="355" t="s">
        <v>275</v>
      </c>
      <c r="O67" s="437">
        <v>500</v>
      </c>
      <c r="P67" s="438">
        <v>500</v>
      </c>
      <c r="Q67" s="409">
        <v>500</v>
      </c>
    </row>
    <row r="68" spans="1:17" ht="15.6" customHeight="1">
      <c r="A68" s="1688"/>
      <c r="B68" s="1691"/>
      <c r="C68" s="1799"/>
      <c r="D68" s="1793" t="s">
        <v>276</v>
      </c>
      <c r="E68" s="1396"/>
      <c r="F68" s="1396"/>
      <c r="G68" s="322"/>
      <c r="H68" s="320"/>
      <c r="I68" s="1020"/>
      <c r="J68" s="352"/>
      <c r="K68" s="1022"/>
      <c r="L68" s="353"/>
      <c r="M68" s="341"/>
      <c r="N68" s="354" t="s">
        <v>333</v>
      </c>
      <c r="O68" s="437">
        <v>3085</v>
      </c>
      <c r="P68" s="438">
        <v>3100</v>
      </c>
      <c r="Q68" s="409">
        <v>3100</v>
      </c>
    </row>
    <row r="69" spans="1:17" ht="13.15" customHeight="1">
      <c r="A69" s="1688"/>
      <c r="B69" s="1691"/>
      <c r="C69" s="1799"/>
      <c r="D69" s="1794"/>
      <c r="E69" s="1396"/>
      <c r="F69" s="1396"/>
      <c r="G69" s="322"/>
      <c r="H69" s="320"/>
      <c r="I69" s="1020"/>
      <c r="J69" s="352"/>
      <c r="K69" s="1022"/>
      <c r="L69" s="353"/>
      <c r="M69" s="341"/>
      <c r="N69" s="355" t="s">
        <v>277</v>
      </c>
      <c r="O69" s="342">
        <v>1200</v>
      </c>
      <c r="P69" s="343">
        <v>1200</v>
      </c>
      <c r="Q69" s="344">
        <v>1300</v>
      </c>
    </row>
    <row r="70" spans="1:17" ht="19.149999999999999" customHeight="1">
      <c r="A70" s="1688"/>
      <c r="B70" s="1691"/>
      <c r="C70" s="1799"/>
      <c r="D70" s="1794"/>
      <c r="E70" s="1396"/>
      <c r="F70" s="1396"/>
      <c r="G70" s="322"/>
      <c r="H70" s="320"/>
      <c r="I70" s="1020"/>
      <c r="J70" s="352"/>
      <c r="K70" s="1022"/>
      <c r="L70" s="353"/>
      <c r="M70" s="341"/>
      <c r="N70" s="356" t="s">
        <v>278</v>
      </c>
      <c r="O70" s="342">
        <v>1000</v>
      </c>
      <c r="P70" s="343">
        <v>1000</v>
      </c>
      <c r="Q70" s="344">
        <v>1000</v>
      </c>
    </row>
    <row r="71" spans="1:17" ht="15.6" customHeight="1">
      <c r="A71" s="1688"/>
      <c r="B71" s="1691"/>
      <c r="C71" s="1799"/>
      <c r="D71" s="1795"/>
      <c r="E71" s="1396"/>
      <c r="F71" s="1396"/>
      <c r="G71" s="322"/>
      <c r="H71" s="320"/>
      <c r="I71" s="1020"/>
      <c r="J71" s="352"/>
      <c r="K71" s="1022"/>
      <c r="L71" s="353"/>
      <c r="M71" s="341"/>
      <c r="N71" s="356" t="s">
        <v>279</v>
      </c>
      <c r="O71" s="342">
        <v>150</v>
      </c>
      <c r="P71" s="343">
        <v>200</v>
      </c>
      <c r="Q71" s="344">
        <v>200</v>
      </c>
    </row>
    <row r="72" spans="1:17" ht="28.5">
      <c r="A72" s="1688"/>
      <c r="B72" s="1691"/>
      <c r="C72" s="1799"/>
      <c r="D72" s="345" t="s">
        <v>280</v>
      </c>
      <c r="E72" s="1396"/>
      <c r="F72" s="1396"/>
      <c r="G72" s="322"/>
      <c r="H72" s="320"/>
      <c r="I72" s="1020"/>
      <c r="J72" s="352"/>
      <c r="K72" s="1022"/>
      <c r="L72" s="353"/>
      <c r="M72" s="341"/>
      <c r="N72" s="357" t="s">
        <v>281</v>
      </c>
      <c r="O72" s="346">
        <v>468.5</v>
      </c>
      <c r="P72" s="346">
        <v>468.5</v>
      </c>
      <c r="Q72" s="358">
        <v>468.5</v>
      </c>
    </row>
    <row r="73" spans="1:17" ht="18" customHeight="1">
      <c r="A73" s="1688"/>
      <c r="B73" s="1691"/>
      <c r="C73" s="1799"/>
      <c r="D73" s="1793" t="s">
        <v>334</v>
      </c>
      <c r="E73" s="1396"/>
      <c r="F73" s="1396"/>
      <c r="G73" s="322"/>
      <c r="H73" s="320"/>
      <c r="I73" s="1020"/>
      <c r="J73" s="352"/>
      <c r="K73" s="1022"/>
      <c r="L73" s="353"/>
      <c r="M73" s="341"/>
      <c r="N73" s="354" t="s">
        <v>282</v>
      </c>
      <c r="O73" s="359">
        <v>3</v>
      </c>
      <c r="P73" s="360">
        <v>3</v>
      </c>
      <c r="Q73" s="361">
        <v>3</v>
      </c>
    </row>
    <row r="74" spans="1:17" ht="18" customHeight="1">
      <c r="A74" s="1688"/>
      <c r="B74" s="1691"/>
      <c r="C74" s="1799"/>
      <c r="D74" s="1794"/>
      <c r="E74" s="1396"/>
      <c r="F74" s="1396"/>
      <c r="G74" s="322"/>
      <c r="H74" s="320"/>
      <c r="I74" s="1020"/>
      <c r="J74" s="352"/>
      <c r="K74" s="1022"/>
      <c r="L74" s="353"/>
      <c r="M74" s="341"/>
      <c r="N74" s="355" t="s">
        <v>283</v>
      </c>
      <c r="O74" s="362">
        <v>2</v>
      </c>
      <c r="P74" s="363">
        <v>2</v>
      </c>
      <c r="Q74" s="364">
        <v>3</v>
      </c>
    </row>
    <row r="75" spans="1:17">
      <c r="A75" s="1688"/>
      <c r="B75" s="1691"/>
      <c r="C75" s="1799"/>
      <c r="D75" s="1794"/>
      <c r="E75" s="1396"/>
      <c r="F75" s="1396"/>
      <c r="G75" s="322"/>
      <c r="H75" s="320"/>
      <c r="I75" s="1020"/>
      <c r="J75" s="352"/>
      <c r="K75" s="1022"/>
      <c r="L75" s="353"/>
      <c r="M75" s="341"/>
      <c r="N75" s="355" t="s">
        <v>284</v>
      </c>
      <c r="O75" s="362">
        <v>3</v>
      </c>
      <c r="P75" s="363">
        <v>3</v>
      </c>
      <c r="Q75" s="365">
        <v>3</v>
      </c>
    </row>
    <row r="76" spans="1:17" ht="13.9" customHeight="1">
      <c r="A76" s="1688"/>
      <c r="B76" s="1691"/>
      <c r="C76" s="1799"/>
      <c r="D76" s="1794"/>
      <c r="E76" s="1396"/>
      <c r="F76" s="1396"/>
      <c r="G76" s="322"/>
      <c r="H76" s="320"/>
      <c r="I76" s="1020"/>
      <c r="J76" s="352"/>
      <c r="K76" s="1022"/>
      <c r="L76" s="353"/>
      <c r="M76" s="341"/>
      <c r="N76" s="355" t="s">
        <v>285</v>
      </c>
      <c r="O76" s="362">
        <v>45</v>
      </c>
      <c r="P76" s="363">
        <v>45</v>
      </c>
      <c r="Q76" s="364">
        <v>45</v>
      </c>
    </row>
    <row r="77" spans="1:17">
      <c r="A77" s="1688"/>
      <c r="B77" s="1691"/>
      <c r="C77" s="1799"/>
      <c r="D77" s="1794"/>
      <c r="E77" s="1396"/>
      <c r="F77" s="1396"/>
      <c r="G77" s="322"/>
      <c r="H77" s="320"/>
      <c r="I77" s="1020"/>
      <c r="J77" s="352"/>
      <c r="K77" s="1022"/>
      <c r="L77" s="353"/>
      <c r="M77" s="341"/>
      <c r="N77" s="355" t="s">
        <v>286</v>
      </c>
      <c r="O77" s="362">
        <v>50</v>
      </c>
      <c r="P77" s="363">
        <v>50</v>
      </c>
      <c r="Q77" s="365">
        <v>50</v>
      </c>
    </row>
    <row r="78" spans="1:17" ht="16.899999999999999" customHeight="1">
      <c r="A78" s="1688"/>
      <c r="B78" s="1691"/>
      <c r="C78" s="1799"/>
      <c r="D78" s="1795"/>
      <c r="E78" s="1396"/>
      <c r="F78" s="1396"/>
      <c r="G78" s="322"/>
      <c r="H78" s="320"/>
      <c r="I78" s="1020"/>
      <c r="J78" s="352"/>
      <c r="K78" s="1022"/>
      <c r="L78" s="353"/>
      <c r="M78" s="341"/>
      <c r="N78" s="355" t="s">
        <v>287</v>
      </c>
      <c r="O78" s="362">
        <v>3</v>
      </c>
      <c r="P78" s="363">
        <v>3</v>
      </c>
      <c r="Q78" s="364">
        <v>3</v>
      </c>
    </row>
    <row r="79" spans="1:17" ht="13.15" customHeight="1">
      <c r="A79" s="1688"/>
      <c r="B79" s="1691"/>
      <c r="C79" s="1799"/>
      <c r="D79" s="1793" t="s">
        <v>288</v>
      </c>
      <c r="E79" s="1396"/>
      <c r="F79" s="1396"/>
      <c r="G79" s="322"/>
      <c r="H79" s="320"/>
      <c r="I79" s="1020"/>
      <c r="J79" s="352"/>
      <c r="K79" s="1022"/>
      <c r="L79" s="353"/>
      <c r="M79" s="341"/>
      <c r="N79" s="354" t="s">
        <v>289</v>
      </c>
      <c r="O79" s="359">
        <v>2</v>
      </c>
      <c r="P79" s="360">
        <v>4</v>
      </c>
      <c r="Q79" s="366">
        <v>4</v>
      </c>
    </row>
    <row r="80" spans="1:17" ht="26.45" customHeight="1">
      <c r="A80" s="1688"/>
      <c r="B80" s="1691"/>
      <c r="C80" s="1799"/>
      <c r="D80" s="1795"/>
      <c r="E80" s="1396"/>
      <c r="F80" s="1396"/>
      <c r="G80" s="322"/>
      <c r="H80" s="320"/>
      <c r="I80" s="1020"/>
      <c r="J80" s="352"/>
      <c r="K80" s="1022"/>
      <c r="L80" s="353"/>
      <c r="M80" s="341"/>
      <c r="N80" s="355" t="s">
        <v>290</v>
      </c>
      <c r="O80" s="362">
        <v>6</v>
      </c>
      <c r="P80" s="362">
        <v>8</v>
      </c>
      <c r="Q80" s="364">
        <v>12</v>
      </c>
    </row>
    <row r="81" spans="1:19" ht="13.15" customHeight="1">
      <c r="A81" s="1688"/>
      <c r="B81" s="1691"/>
      <c r="C81" s="1799"/>
      <c r="D81" s="1793" t="s">
        <v>291</v>
      </c>
      <c r="E81" s="1396"/>
      <c r="F81" s="1396"/>
      <c r="G81" s="322"/>
      <c r="H81" s="320"/>
      <c r="I81" s="1020"/>
      <c r="J81" s="352"/>
      <c r="K81" s="1022"/>
      <c r="L81" s="353"/>
      <c r="M81" s="341"/>
      <c r="N81" s="367" t="s">
        <v>292</v>
      </c>
      <c r="O81" s="359">
        <v>90</v>
      </c>
      <c r="P81" s="359">
        <v>90</v>
      </c>
      <c r="Q81" s="991">
        <v>90</v>
      </c>
    </row>
    <row r="82" spans="1:19" ht="25.5">
      <c r="A82" s="1688"/>
      <c r="B82" s="1691"/>
      <c r="C82" s="1799"/>
      <c r="D82" s="1794"/>
      <c r="E82" s="1396"/>
      <c r="F82" s="1396"/>
      <c r="G82" s="322"/>
      <c r="H82" s="320"/>
      <c r="I82" s="1020"/>
      <c r="J82" s="352"/>
      <c r="K82" s="1022"/>
      <c r="L82" s="353"/>
      <c r="M82" s="341"/>
      <c r="N82" s="368" t="s">
        <v>293</v>
      </c>
      <c r="O82" s="362">
        <v>60</v>
      </c>
      <c r="P82" s="362">
        <v>60</v>
      </c>
      <c r="Q82" s="369">
        <v>60</v>
      </c>
    </row>
    <row r="83" spans="1:19" ht="15.75">
      <c r="A83" s="1688"/>
      <c r="B83" s="1691"/>
      <c r="C83" s="1799"/>
      <c r="D83" s="1794"/>
      <c r="E83" s="1396"/>
      <c r="F83" s="1396"/>
      <c r="G83" s="322"/>
      <c r="H83" s="320"/>
      <c r="I83" s="1020"/>
      <c r="J83" s="352"/>
      <c r="K83" s="1022"/>
      <c r="L83" s="353"/>
      <c r="M83" s="341"/>
      <c r="N83" s="368" t="s">
        <v>294</v>
      </c>
      <c r="O83" s="362">
        <v>500</v>
      </c>
      <c r="P83" s="362">
        <v>500</v>
      </c>
      <c r="Q83" s="369">
        <v>500</v>
      </c>
    </row>
    <row r="84" spans="1:19" ht="13.15" customHeight="1">
      <c r="A84" s="1688"/>
      <c r="B84" s="1691"/>
      <c r="C84" s="1799"/>
      <c r="D84" s="1794"/>
      <c r="E84" s="1396"/>
      <c r="F84" s="1396"/>
      <c r="G84" s="322"/>
      <c r="H84" s="320"/>
      <c r="I84" s="1020"/>
      <c r="J84" s="352"/>
      <c r="K84" s="1022"/>
      <c r="L84" s="353"/>
      <c r="M84" s="341"/>
      <c r="N84" s="368" t="s">
        <v>295</v>
      </c>
      <c r="O84" s="362">
        <v>15</v>
      </c>
      <c r="P84" s="362">
        <v>15</v>
      </c>
      <c r="Q84" s="369">
        <v>15</v>
      </c>
    </row>
    <row r="85" spans="1:19" ht="14.45" customHeight="1">
      <c r="A85" s="1688"/>
      <c r="B85" s="1691"/>
      <c r="C85" s="1799"/>
      <c r="D85" s="1795"/>
      <c r="E85" s="1396"/>
      <c r="F85" s="1396"/>
      <c r="G85" s="322"/>
      <c r="H85" s="320"/>
      <c r="I85" s="1020"/>
      <c r="J85" s="352"/>
      <c r="K85" s="1022"/>
      <c r="L85" s="353"/>
      <c r="M85" s="341"/>
      <c r="N85" s="451" t="s">
        <v>296</v>
      </c>
      <c r="O85" s="452">
        <v>4</v>
      </c>
      <c r="P85" s="453">
        <v>4</v>
      </c>
      <c r="Q85" s="1032">
        <v>4</v>
      </c>
    </row>
    <row r="86" spans="1:19" ht="25.9" customHeight="1">
      <c r="A86" s="1688"/>
      <c r="B86" s="1691"/>
      <c r="C86" s="1799"/>
      <c r="D86" s="345" t="s">
        <v>297</v>
      </c>
      <c r="E86" s="1396"/>
      <c r="F86" s="1396"/>
      <c r="G86" s="322"/>
      <c r="H86" s="320"/>
      <c r="I86" s="1020"/>
      <c r="J86" s="352"/>
      <c r="K86" s="1022"/>
      <c r="L86" s="353"/>
      <c r="M86" s="341"/>
      <c r="N86" s="454" t="s">
        <v>298</v>
      </c>
      <c r="O86" s="443" t="s">
        <v>40</v>
      </c>
      <c r="P86" s="455" t="s">
        <v>40</v>
      </c>
      <c r="Q86" s="444" t="s">
        <v>40</v>
      </c>
    </row>
    <row r="87" spans="1:19" ht="25.5">
      <c r="A87" s="1688"/>
      <c r="B87" s="1691"/>
      <c r="C87" s="1799"/>
      <c r="D87" s="345" t="s">
        <v>393</v>
      </c>
      <c r="E87" s="1396"/>
      <c r="F87" s="1396"/>
      <c r="G87" s="322"/>
      <c r="H87" s="370"/>
      <c r="I87" s="1020"/>
      <c r="J87" s="352"/>
      <c r="K87" s="371"/>
      <c r="L87" s="353"/>
      <c r="M87" s="341"/>
      <c r="N87" s="454" t="s">
        <v>299</v>
      </c>
      <c r="O87" s="443"/>
      <c r="P87" s="455" t="s">
        <v>40</v>
      </c>
      <c r="Q87" s="444" t="s">
        <v>40</v>
      </c>
    </row>
    <row r="88" spans="1:19" ht="37.15" customHeight="1">
      <c r="A88" s="1688"/>
      <c r="B88" s="1691"/>
      <c r="C88" s="1799"/>
      <c r="D88" s="345" t="s">
        <v>300</v>
      </c>
      <c r="E88" s="1396"/>
      <c r="F88" s="1396"/>
      <c r="G88" s="322"/>
      <c r="H88" s="370"/>
      <c r="I88" s="1020"/>
      <c r="J88" s="352"/>
      <c r="K88" s="371"/>
      <c r="L88" s="353"/>
      <c r="M88" s="341"/>
      <c r="N88" s="454" t="s">
        <v>417</v>
      </c>
      <c r="O88" s="443" t="s">
        <v>301</v>
      </c>
      <c r="P88" s="443" t="s">
        <v>301</v>
      </c>
      <c r="Q88" s="444" t="s">
        <v>301</v>
      </c>
    </row>
    <row r="89" spans="1:19">
      <c r="A89" s="1688"/>
      <c r="B89" s="1691"/>
      <c r="C89" s="1799"/>
      <c r="D89" s="502" t="s">
        <v>529</v>
      </c>
      <c r="E89" s="1396"/>
      <c r="F89" s="1396"/>
      <c r="G89" s="322"/>
      <c r="H89" s="370"/>
      <c r="I89" s="1020"/>
      <c r="J89" s="352"/>
      <c r="K89" s="371"/>
      <c r="L89" s="353"/>
      <c r="M89" s="341"/>
      <c r="N89" s="454" t="s">
        <v>478</v>
      </c>
      <c r="O89" s="443">
        <v>480</v>
      </c>
      <c r="P89" s="443">
        <v>500</v>
      </c>
      <c r="Q89" s="444">
        <v>500</v>
      </c>
    </row>
    <row r="90" spans="1:19" ht="25.5">
      <c r="A90" s="1688"/>
      <c r="B90" s="1691"/>
      <c r="C90" s="1799"/>
      <c r="D90" s="502" t="s">
        <v>530</v>
      </c>
      <c r="E90" s="1396"/>
      <c r="F90" s="1396"/>
      <c r="G90" s="322"/>
      <c r="H90" s="370"/>
      <c r="I90" s="1020"/>
      <c r="J90" s="352"/>
      <c r="K90" s="371"/>
      <c r="L90" s="353"/>
      <c r="M90" s="341"/>
      <c r="N90" s="454" t="s">
        <v>532</v>
      </c>
      <c r="O90" s="443">
        <v>9870</v>
      </c>
      <c r="P90" s="443">
        <v>9870</v>
      </c>
      <c r="Q90" s="444">
        <v>9870</v>
      </c>
    </row>
    <row r="91" spans="1:19">
      <c r="A91" s="1688"/>
      <c r="B91" s="1691"/>
      <c r="C91" s="1799"/>
      <c r="D91" s="502"/>
      <c r="E91" s="1396"/>
      <c r="F91" s="1396"/>
      <c r="G91" s="322"/>
      <c r="H91" s="370"/>
      <c r="I91" s="1020"/>
      <c r="J91" s="352"/>
      <c r="K91" s="371"/>
      <c r="L91" s="353"/>
      <c r="M91" s="341"/>
      <c r="N91" s="454" t="s">
        <v>531</v>
      </c>
      <c r="O91" s="443">
        <v>30</v>
      </c>
      <c r="P91" s="443">
        <v>25</v>
      </c>
      <c r="Q91" s="444">
        <v>15</v>
      </c>
    </row>
    <row r="92" spans="1:19" ht="64.5" thickBot="1">
      <c r="A92" s="1688"/>
      <c r="B92" s="1691"/>
      <c r="C92" s="1799"/>
      <c r="D92" s="502" t="s">
        <v>335</v>
      </c>
      <c r="E92" s="1396"/>
      <c r="F92" s="1396"/>
      <c r="G92" s="322"/>
      <c r="H92" s="370"/>
      <c r="I92" s="1020"/>
      <c r="J92" s="352"/>
      <c r="K92" s="371"/>
      <c r="L92" s="353"/>
      <c r="M92" s="341"/>
      <c r="N92" s="1023" t="s">
        <v>430</v>
      </c>
      <c r="O92" s="1031"/>
      <c r="P92" s="1031" t="str">
        <f>+O98</f>
        <v>+</v>
      </c>
      <c r="Q92" s="1018"/>
    </row>
    <row r="93" spans="1:19" ht="13.5" thickBot="1">
      <c r="A93" s="1689"/>
      <c r="B93" s="1692"/>
      <c r="C93" s="1800"/>
      <c r="D93" s="372"/>
      <c r="E93" s="1700"/>
      <c r="F93" s="1700"/>
      <c r="G93" s="424" t="s">
        <v>12</v>
      </c>
      <c r="H93" s="425">
        <f t="shared" ref="H93:M93" si="6">SUM(H55:H86)</f>
        <v>2531.5</v>
      </c>
      <c r="I93" s="426">
        <f t="shared" si="6"/>
        <v>2441.5</v>
      </c>
      <c r="J93" s="426">
        <f t="shared" si="6"/>
        <v>0</v>
      </c>
      <c r="K93" s="427">
        <f t="shared" si="6"/>
        <v>90</v>
      </c>
      <c r="L93" s="427">
        <f t="shared" si="6"/>
        <v>2500</v>
      </c>
      <c r="M93" s="427">
        <f t="shared" si="6"/>
        <v>2500</v>
      </c>
      <c r="N93" s="1047"/>
      <c r="O93" s="1048"/>
      <c r="P93" s="1049"/>
      <c r="Q93" s="1050"/>
    </row>
    <row r="94" spans="1:19" ht="13.9" customHeight="1" thickBot="1">
      <c r="A94" s="1687" t="s">
        <v>11</v>
      </c>
      <c r="B94" s="1690" t="s">
        <v>33</v>
      </c>
      <c r="C94" s="1775" t="s">
        <v>33</v>
      </c>
      <c r="D94" s="1498" t="s">
        <v>302</v>
      </c>
      <c r="E94" s="1699" t="s">
        <v>39</v>
      </c>
      <c r="F94" s="1699" t="s">
        <v>128</v>
      </c>
      <c r="G94" s="456" t="s">
        <v>35</v>
      </c>
      <c r="H94" s="898">
        <v>6</v>
      </c>
      <c r="I94" s="1020">
        <v>6</v>
      </c>
      <c r="J94" s="457"/>
      <c r="K94" s="371">
        <v>0</v>
      </c>
      <c r="L94" s="1015">
        <v>6</v>
      </c>
      <c r="M94" s="1015">
        <v>7</v>
      </c>
      <c r="N94" s="1765" t="s">
        <v>303</v>
      </c>
      <c r="O94" s="1769">
        <v>2</v>
      </c>
      <c r="P94" s="1769">
        <v>2</v>
      </c>
      <c r="Q94" s="1771">
        <v>2</v>
      </c>
      <c r="S94" s="490"/>
    </row>
    <row r="95" spans="1:19" ht="18" customHeight="1" thickBot="1">
      <c r="A95" s="1689"/>
      <c r="B95" s="1692"/>
      <c r="C95" s="1776"/>
      <c r="D95" s="1499"/>
      <c r="E95" s="1700"/>
      <c r="F95" s="1700"/>
      <c r="G95" s="424" t="s">
        <v>12</v>
      </c>
      <c r="H95" s="792">
        <f>I95+K95</f>
        <v>6</v>
      </c>
      <c r="I95" s="425">
        <f>I94</f>
        <v>6</v>
      </c>
      <c r="J95" s="426">
        <f>J94</f>
        <v>0</v>
      </c>
      <c r="K95" s="427">
        <f>K94</f>
        <v>0</v>
      </c>
      <c r="L95" s="428">
        <v>7</v>
      </c>
      <c r="M95" s="428">
        <v>8</v>
      </c>
      <c r="N95" s="1766"/>
      <c r="O95" s="1770"/>
      <c r="P95" s="1770"/>
      <c r="Q95" s="1772"/>
      <c r="S95" s="490"/>
    </row>
    <row r="96" spans="1:19" ht="13.5" thickBot="1">
      <c r="A96" s="1687" t="s">
        <v>11</v>
      </c>
      <c r="B96" s="1690" t="s">
        <v>33</v>
      </c>
      <c r="C96" s="1775" t="s">
        <v>53</v>
      </c>
      <c r="D96" s="1498" t="s">
        <v>533</v>
      </c>
      <c r="E96" s="1718" t="s">
        <v>39</v>
      </c>
      <c r="F96" s="1841" t="s">
        <v>128</v>
      </c>
      <c r="G96" s="460" t="s">
        <v>35</v>
      </c>
      <c r="H96" s="458">
        <f>I96+K96</f>
        <v>173.5</v>
      </c>
      <c r="I96" s="1020">
        <v>0</v>
      </c>
      <c r="J96" s="461"/>
      <c r="K96" s="371">
        <v>173.5</v>
      </c>
      <c r="L96" s="1015">
        <v>130</v>
      </c>
      <c r="M96" s="1016">
        <v>135</v>
      </c>
      <c r="N96" s="1765" t="s">
        <v>431</v>
      </c>
      <c r="O96" s="1769">
        <v>1</v>
      </c>
      <c r="P96" s="1769"/>
      <c r="Q96" s="1771"/>
      <c r="S96" s="490"/>
    </row>
    <row r="97" spans="1:19" ht="19.149999999999999" customHeight="1" thickBot="1">
      <c r="A97" s="1689"/>
      <c r="B97" s="1692"/>
      <c r="C97" s="1776"/>
      <c r="D97" s="1499"/>
      <c r="E97" s="1720"/>
      <c r="F97" s="1842"/>
      <c r="G97" s="373" t="s">
        <v>12</v>
      </c>
      <c r="H97" s="462">
        <f t="shared" ref="H97:M97" si="7">H96</f>
        <v>173.5</v>
      </c>
      <c r="I97" s="463">
        <f t="shared" si="7"/>
        <v>0</v>
      </c>
      <c r="J97" s="463">
        <f t="shared" si="7"/>
        <v>0</v>
      </c>
      <c r="K97" s="464">
        <f t="shared" si="7"/>
        <v>173.5</v>
      </c>
      <c r="L97" s="465">
        <f t="shared" si="7"/>
        <v>130</v>
      </c>
      <c r="M97" s="466">
        <f t="shared" si="7"/>
        <v>135</v>
      </c>
      <c r="N97" s="1766"/>
      <c r="O97" s="1770"/>
      <c r="P97" s="1770"/>
      <c r="Q97" s="1772"/>
      <c r="S97" s="490"/>
    </row>
    <row r="98" spans="1:19" ht="13.9" customHeight="1" thickBot="1">
      <c r="A98" s="1687" t="s">
        <v>11</v>
      </c>
      <c r="B98" s="1690" t="s">
        <v>33</v>
      </c>
      <c r="C98" s="1775" t="s">
        <v>36</v>
      </c>
      <c r="D98" s="1498" t="s">
        <v>304</v>
      </c>
      <c r="E98" s="1718" t="s">
        <v>39</v>
      </c>
      <c r="F98" s="1841" t="s">
        <v>242</v>
      </c>
      <c r="G98" s="460" t="s">
        <v>35</v>
      </c>
      <c r="H98" s="458">
        <f>I98+K98</f>
        <v>125</v>
      </c>
      <c r="I98" s="1020">
        <v>125</v>
      </c>
      <c r="J98" s="461"/>
      <c r="K98" s="371">
        <v>0</v>
      </c>
      <c r="L98" s="1015">
        <v>130</v>
      </c>
      <c r="M98" s="1016">
        <v>135</v>
      </c>
      <c r="N98" s="1765" t="s">
        <v>336</v>
      </c>
      <c r="O98" s="1769" t="s">
        <v>40</v>
      </c>
      <c r="P98" s="1769" t="s">
        <v>40</v>
      </c>
      <c r="Q98" s="1771" t="s">
        <v>40</v>
      </c>
    </row>
    <row r="99" spans="1:19" ht="20.45" customHeight="1" thickBot="1">
      <c r="A99" s="1689"/>
      <c r="B99" s="1692"/>
      <c r="C99" s="1776"/>
      <c r="D99" s="1499"/>
      <c r="E99" s="1720"/>
      <c r="F99" s="1842"/>
      <c r="G99" s="373" t="s">
        <v>12</v>
      </c>
      <c r="H99" s="462">
        <f t="shared" ref="H99:M99" si="8">H98</f>
        <v>125</v>
      </c>
      <c r="I99" s="463">
        <f t="shared" si="8"/>
        <v>125</v>
      </c>
      <c r="J99" s="463">
        <f t="shared" si="8"/>
        <v>0</v>
      </c>
      <c r="K99" s="464">
        <f t="shared" si="8"/>
        <v>0</v>
      </c>
      <c r="L99" s="465">
        <f t="shared" si="8"/>
        <v>130</v>
      </c>
      <c r="M99" s="466">
        <f t="shared" si="8"/>
        <v>135</v>
      </c>
      <c r="N99" s="1766"/>
      <c r="O99" s="1770"/>
      <c r="P99" s="1770"/>
      <c r="Q99" s="1772"/>
    </row>
    <row r="100" spans="1:19" ht="13.9" customHeight="1" thickBot="1">
      <c r="A100" s="1687" t="s">
        <v>11</v>
      </c>
      <c r="B100" s="1690" t="s">
        <v>33</v>
      </c>
      <c r="C100" s="1775" t="s">
        <v>174</v>
      </c>
      <c r="D100" s="1498" t="s">
        <v>342</v>
      </c>
      <c r="E100" s="1699" t="s">
        <v>39</v>
      </c>
      <c r="F100" s="1500" t="s">
        <v>128</v>
      </c>
      <c r="G100" s="456" t="s">
        <v>35</v>
      </c>
      <c r="H100" s="458">
        <v>8</v>
      </c>
      <c r="I100" s="1020">
        <v>8</v>
      </c>
      <c r="J100" s="457"/>
      <c r="K100" s="371">
        <v>0</v>
      </c>
      <c r="L100" s="1015">
        <v>8</v>
      </c>
      <c r="M100" s="1016">
        <v>9</v>
      </c>
      <c r="N100" s="1765" t="s">
        <v>343</v>
      </c>
      <c r="O100" s="1769">
        <v>150</v>
      </c>
      <c r="P100" s="1769">
        <v>150</v>
      </c>
      <c r="Q100" s="1771">
        <v>150</v>
      </c>
    </row>
    <row r="101" spans="1:19" ht="45.6" customHeight="1" thickBot="1">
      <c r="A101" s="1689"/>
      <c r="B101" s="1692"/>
      <c r="C101" s="1776"/>
      <c r="D101" s="1499"/>
      <c r="E101" s="1700"/>
      <c r="F101" s="1502"/>
      <c r="G101" s="424" t="s">
        <v>12</v>
      </c>
      <c r="H101" s="618">
        <f t="shared" ref="H101:M101" si="9">H100</f>
        <v>8</v>
      </c>
      <c r="I101" s="619">
        <f t="shared" si="9"/>
        <v>8</v>
      </c>
      <c r="J101" s="619">
        <f t="shared" si="9"/>
        <v>0</v>
      </c>
      <c r="K101" s="464">
        <f t="shared" si="9"/>
        <v>0</v>
      </c>
      <c r="L101" s="465">
        <f t="shared" si="9"/>
        <v>8</v>
      </c>
      <c r="M101" s="466">
        <f t="shared" si="9"/>
        <v>9</v>
      </c>
      <c r="N101" s="1766"/>
      <c r="O101" s="1770"/>
      <c r="P101" s="1770"/>
      <c r="Q101" s="1772"/>
    </row>
    <row r="102" spans="1:19" ht="21.6" customHeight="1" thickBot="1">
      <c r="A102" s="351" t="s">
        <v>11</v>
      </c>
      <c r="B102" s="319" t="s">
        <v>33</v>
      </c>
      <c r="C102" s="1840" t="s">
        <v>14</v>
      </c>
      <c r="D102" s="1784"/>
      <c r="E102" s="1784"/>
      <c r="F102" s="1784"/>
      <c r="G102" s="1831"/>
      <c r="H102" s="620">
        <f t="shared" ref="H102:J102" si="10">SUM(H93+H95+H101+H99+H97)</f>
        <v>2844</v>
      </c>
      <c r="I102" s="620">
        <f t="shared" si="10"/>
        <v>2580.5</v>
      </c>
      <c r="J102" s="620">
        <f t="shared" si="10"/>
        <v>0</v>
      </c>
      <c r="K102" s="620">
        <f>SUM(K93+K95+K101+K99+K97)</f>
        <v>263.5</v>
      </c>
      <c r="L102" s="620">
        <f t="shared" ref="L102:M102" si="11">SUM(L93+L95+L101+L99)</f>
        <v>2645</v>
      </c>
      <c r="M102" s="620">
        <f t="shared" si="11"/>
        <v>2652</v>
      </c>
      <c r="N102" s="374"/>
      <c r="O102" s="375"/>
      <c r="P102" s="375"/>
      <c r="Q102" s="376"/>
    </row>
    <row r="103" spans="1:19" ht="24" customHeight="1" thickBot="1">
      <c r="A103" s="318" t="s">
        <v>11</v>
      </c>
      <c r="B103" s="334" t="s">
        <v>34</v>
      </c>
      <c r="C103" s="1875" t="s">
        <v>305</v>
      </c>
      <c r="D103" s="1876"/>
      <c r="E103" s="1876"/>
      <c r="F103" s="1876"/>
      <c r="G103" s="1876"/>
      <c r="H103" s="1876"/>
      <c r="I103" s="1876"/>
      <c r="J103" s="1876"/>
      <c r="K103" s="1876"/>
      <c r="L103" s="1876"/>
      <c r="M103" s="1876"/>
      <c r="N103" s="1876"/>
      <c r="O103" s="1876"/>
      <c r="P103" s="1876"/>
      <c r="Q103" s="1877"/>
    </row>
    <row r="104" spans="1:19" ht="40.9" customHeight="1" thickBot="1">
      <c r="A104" s="1687" t="s">
        <v>11</v>
      </c>
      <c r="B104" s="1690" t="s">
        <v>34</v>
      </c>
      <c r="C104" s="1775" t="s">
        <v>306</v>
      </c>
      <c r="D104" s="1803" t="s">
        <v>307</v>
      </c>
      <c r="E104" s="1699" t="s">
        <v>39</v>
      </c>
      <c r="F104" s="1699" t="s">
        <v>128</v>
      </c>
      <c r="G104" s="685" t="s">
        <v>35</v>
      </c>
      <c r="H104" s="173">
        <v>194</v>
      </c>
      <c r="I104" s="899">
        <v>194</v>
      </c>
      <c r="J104" s="170"/>
      <c r="K104" s="171">
        <v>0</v>
      </c>
      <c r="L104" s="172">
        <v>215</v>
      </c>
      <c r="M104" s="172">
        <v>230</v>
      </c>
      <c r="N104" s="377" t="s">
        <v>308</v>
      </c>
      <c r="O104" s="378">
        <v>48</v>
      </c>
      <c r="P104" s="378">
        <v>30</v>
      </c>
      <c r="Q104" s="379">
        <v>30</v>
      </c>
    </row>
    <row r="105" spans="1:19" ht="32.450000000000003" customHeight="1" thickBot="1">
      <c r="A105" s="1689"/>
      <c r="B105" s="1692"/>
      <c r="C105" s="1776"/>
      <c r="D105" s="1804"/>
      <c r="E105" s="1700"/>
      <c r="F105" s="1700"/>
      <c r="G105" s="424" t="s">
        <v>12</v>
      </c>
      <c r="H105" s="425">
        <f>SUM(H104:H104)</f>
        <v>194</v>
      </c>
      <c r="I105" s="426">
        <f t="shared" ref="I105:M105" si="12">SUM(I104:I104)</f>
        <v>194</v>
      </c>
      <c r="J105" s="426">
        <f t="shared" si="12"/>
        <v>0</v>
      </c>
      <c r="K105" s="427">
        <f t="shared" si="12"/>
        <v>0</v>
      </c>
      <c r="L105" s="428">
        <f t="shared" si="12"/>
        <v>215</v>
      </c>
      <c r="M105" s="428">
        <f t="shared" si="12"/>
        <v>230</v>
      </c>
      <c r="N105" s="331"/>
      <c r="O105" s="380"/>
      <c r="P105" s="380"/>
      <c r="Q105" s="350"/>
    </row>
    <row r="106" spans="1:19" ht="15" customHeight="1">
      <c r="A106" s="1843" t="s">
        <v>11</v>
      </c>
      <c r="B106" s="1846" t="s">
        <v>34</v>
      </c>
      <c r="C106" s="1849" t="s">
        <v>309</v>
      </c>
      <c r="D106" s="1838" t="s">
        <v>310</v>
      </c>
      <c r="E106" s="1393" t="s">
        <v>39</v>
      </c>
      <c r="F106" s="1393" t="s">
        <v>128</v>
      </c>
      <c r="G106" s="174" t="s">
        <v>35</v>
      </c>
      <c r="H106" s="173">
        <f>I106+K106</f>
        <v>3</v>
      </c>
      <c r="I106" s="899">
        <v>3</v>
      </c>
      <c r="J106" s="467"/>
      <c r="K106" s="171">
        <v>0</v>
      </c>
      <c r="L106" s="172">
        <v>5</v>
      </c>
      <c r="M106" s="172">
        <v>5</v>
      </c>
      <c r="N106" s="495" t="s">
        <v>311</v>
      </c>
      <c r="O106" s="496">
        <v>5</v>
      </c>
      <c r="P106" s="496">
        <v>5</v>
      </c>
      <c r="Q106" s="497">
        <v>5</v>
      </c>
    </row>
    <row r="107" spans="1:19" ht="15" customHeight="1">
      <c r="A107" s="1844"/>
      <c r="B107" s="1847"/>
      <c r="C107" s="1850"/>
      <c r="D107" s="1852"/>
      <c r="E107" s="1396"/>
      <c r="F107" s="1396"/>
      <c r="G107" s="469"/>
      <c r="H107" s="381"/>
      <c r="I107" s="1012"/>
      <c r="J107" s="381"/>
      <c r="K107" s="371"/>
      <c r="L107" s="1001"/>
      <c r="M107" s="1001"/>
      <c r="N107" s="459" t="s">
        <v>312</v>
      </c>
      <c r="O107" s="445">
        <v>5</v>
      </c>
      <c r="P107" s="445">
        <v>5</v>
      </c>
      <c r="Q107" s="468">
        <v>5</v>
      </c>
    </row>
    <row r="108" spans="1:19" ht="12" customHeight="1" thickBot="1">
      <c r="A108" s="1845"/>
      <c r="B108" s="1848"/>
      <c r="C108" s="1851"/>
      <c r="D108" s="1839"/>
      <c r="E108" s="1392"/>
      <c r="F108" s="1392"/>
      <c r="G108" s="470" t="s">
        <v>12</v>
      </c>
      <c r="H108" s="471">
        <f t="shared" ref="H108:M108" si="13">SUM(H106:H106)</f>
        <v>3</v>
      </c>
      <c r="I108" s="471">
        <f t="shared" si="13"/>
        <v>3</v>
      </c>
      <c r="J108" s="471">
        <f t="shared" si="13"/>
        <v>0</v>
      </c>
      <c r="K108" s="471">
        <f t="shared" si="13"/>
        <v>0</v>
      </c>
      <c r="L108" s="472">
        <f t="shared" si="13"/>
        <v>5</v>
      </c>
      <c r="M108" s="472">
        <f t="shared" si="13"/>
        <v>5</v>
      </c>
      <c r="N108" s="498"/>
      <c r="O108" s="499"/>
      <c r="P108" s="499"/>
      <c r="Q108" s="500"/>
    </row>
    <row r="109" spans="1:19" ht="13.15" customHeight="1">
      <c r="A109" s="1832" t="s">
        <v>11</v>
      </c>
      <c r="B109" s="1834" t="s">
        <v>34</v>
      </c>
      <c r="C109" s="1836" t="s">
        <v>313</v>
      </c>
      <c r="D109" s="1838" t="s">
        <v>314</v>
      </c>
      <c r="E109" s="1393" t="s">
        <v>39</v>
      </c>
      <c r="F109" s="1393" t="s">
        <v>50</v>
      </c>
      <c r="G109" s="473" t="s">
        <v>35</v>
      </c>
      <c r="H109" s="621">
        <f>I109+K109</f>
        <v>23.2</v>
      </c>
      <c r="I109" s="622">
        <v>23.2</v>
      </c>
      <c r="J109" s="474"/>
      <c r="K109" s="475">
        <v>0</v>
      </c>
      <c r="L109" s="168">
        <v>18</v>
      </c>
      <c r="M109" s="168">
        <v>19</v>
      </c>
      <c r="N109" s="1805" t="s">
        <v>315</v>
      </c>
      <c r="O109" s="1769">
        <v>12</v>
      </c>
      <c r="P109" s="1769">
        <v>12</v>
      </c>
      <c r="Q109" s="1878">
        <v>12</v>
      </c>
    </row>
    <row r="110" spans="1:19" ht="36.6" customHeight="1" thickBot="1">
      <c r="A110" s="1833"/>
      <c r="B110" s="1835"/>
      <c r="C110" s="1837"/>
      <c r="D110" s="1839"/>
      <c r="E110" s="1392"/>
      <c r="F110" s="1392"/>
      <c r="G110" s="476" t="s">
        <v>12</v>
      </c>
      <c r="H110" s="477">
        <f t="shared" ref="H110:M110" si="14">SUM(H109:H109)</f>
        <v>23.2</v>
      </c>
      <c r="I110" s="477">
        <f t="shared" si="14"/>
        <v>23.2</v>
      </c>
      <c r="J110" s="477">
        <f t="shared" si="14"/>
        <v>0</v>
      </c>
      <c r="K110" s="477">
        <f t="shared" si="14"/>
        <v>0</v>
      </c>
      <c r="L110" s="478">
        <f t="shared" si="14"/>
        <v>18</v>
      </c>
      <c r="M110" s="478">
        <f t="shared" si="14"/>
        <v>19</v>
      </c>
      <c r="N110" s="1806"/>
      <c r="O110" s="1770"/>
      <c r="P110" s="1770"/>
      <c r="Q110" s="1879"/>
    </row>
    <row r="111" spans="1:19" ht="12.6" customHeight="1">
      <c r="A111" s="1687" t="s">
        <v>11</v>
      </c>
      <c r="B111" s="1690" t="s">
        <v>34</v>
      </c>
      <c r="C111" s="1693" t="s">
        <v>316</v>
      </c>
      <c r="D111" s="888" t="s">
        <v>317</v>
      </c>
      <c r="E111" s="1696" t="s">
        <v>39</v>
      </c>
      <c r="F111" s="1699" t="s">
        <v>318</v>
      </c>
      <c r="G111" s="1701" t="s">
        <v>35</v>
      </c>
      <c r="H111" s="1703">
        <f>I111+K111</f>
        <v>853.2</v>
      </c>
      <c r="I111" s="1705">
        <v>44</v>
      </c>
      <c r="J111" s="1705">
        <v>0</v>
      </c>
      <c r="K111" s="1707">
        <v>809.2</v>
      </c>
      <c r="L111" s="1709">
        <v>1100</v>
      </c>
      <c r="M111" s="1711">
        <v>1100</v>
      </c>
      <c r="N111" s="992"/>
      <c r="O111" s="378"/>
      <c r="P111" s="378"/>
      <c r="Q111" s="993"/>
    </row>
    <row r="112" spans="1:19" ht="60.6" customHeight="1">
      <c r="A112" s="1688"/>
      <c r="B112" s="1691"/>
      <c r="C112" s="1694"/>
      <c r="D112" s="849" t="s">
        <v>420</v>
      </c>
      <c r="E112" s="1697"/>
      <c r="F112" s="1396"/>
      <c r="G112" s="1702"/>
      <c r="H112" s="1704"/>
      <c r="I112" s="1706"/>
      <c r="J112" s="1706"/>
      <c r="K112" s="1708"/>
      <c r="L112" s="1710"/>
      <c r="M112" s="1712"/>
      <c r="N112" s="454" t="s">
        <v>434</v>
      </c>
      <c r="O112" s="455" t="s">
        <v>40</v>
      </c>
      <c r="P112" s="455"/>
      <c r="Q112" s="444"/>
    </row>
    <row r="113" spans="1:19" ht="60.6" customHeight="1">
      <c r="A113" s="1688"/>
      <c r="B113" s="1691"/>
      <c r="C113" s="1694"/>
      <c r="D113" s="853" t="s">
        <v>582</v>
      </c>
      <c r="E113" s="1697"/>
      <c r="F113" s="1396"/>
      <c r="G113" s="1702"/>
      <c r="H113" s="1704"/>
      <c r="I113" s="1706"/>
      <c r="J113" s="1706"/>
      <c r="K113" s="1708"/>
      <c r="L113" s="1710"/>
      <c r="M113" s="1712"/>
      <c r="N113" s="853" t="s">
        <v>434</v>
      </c>
      <c r="O113" s="455" t="s">
        <v>40</v>
      </c>
      <c r="P113" s="455" t="s">
        <v>40</v>
      </c>
      <c r="Q113" s="444"/>
    </row>
    <row r="114" spans="1:19" ht="40.9" customHeight="1">
      <c r="A114" s="1688"/>
      <c r="B114" s="1691"/>
      <c r="C114" s="1694"/>
      <c r="D114" s="454" t="s">
        <v>479</v>
      </c>
      <c r="E114" s="1697"/>
      <c r="F114" s="1396"/>
      <c r="G114" s="1702"/>
      <c r="H114" s="1704"/>
      <c r="I114" s="1706"/>
      <c r="J114" s="1706"/>
      <c r="K114" s="1708"/>
      <c r="L114" s="1710"/>
      <c r="M114" s="1712"/>
      <c r="N114" s="454" t="s">
        <v>515</v>
      </c>
      <c r="O114" s="455" t="s">
        <v>40</v>
      </c>
      <c r="P114" s="455" t="s">
        <v>40</v>
      </c>
      <c r="Q114" s="444" t="s">
        <v>40</v>
      </c>
    </row>
    <row r="115" spans="1:19" ht="23.45" customHeight="1">
      <c r="A115" s="1688"/>
      <c r="B115" s="1691"/>
      <c r="C115" s="1694"/>
      <c r="D115" s="454" t="s">
        <v>480</v>
      </c>
      <c r="E115" s="1697"/>
      <c r="F115" s="1396"/>
      <c r="G115" s="1702"/>
      <c r="H115" s="1704"/>
      <c r="I115" s="1706"/>
      <c r="J115" s="1706"/>
      <c r="K115" s="1708"/>
      <c r="L115" s="1710"/>
      <c r="M115" s="1712"/>
      <c r="N115" s="853" t="s">
        <v>520</v>
      </c>
      <c r="O115" s="455" t="s">
        <v>428</v>
      </c>
      <c r="P115" s="455" t="s">
        <v>173</v>
      </c>
      <c r="Q115" s="444">
        <v>4</v>
      </c>
    </row>
    <row r="116" spans="1:19" ht="40.9" customHeight="1">
      <c r="A116" s="1688"/>
      <c r="B116" s="1691"/>
      <c r="C116" s="1694"/>
      <c r="D116" s="850" t="s">
        <v>394</v>
      </c>
      <c r="E116" s="1697"/>
      <c r="F116" s="1396"/>
      <c r="G116" s="1702"/>
      <c r="H116" s="1704"/>
      <c r="I116" s="1706"/>
      <c r="J116" s="1706"/>
      <c r="K116" s="1708"/>
      <c r="L116" s="1710"/>
      <c r="M116" s="1712"/>
      <c r="N116" s="853" t="s">
        <v>418</v>
      </c>
      <c r="O116" s="455" t="s">
        <v>40</v>
      </c>
      <c r="P116" s="455" t="s">
        <v>40</v>
      </c>
      <c r="Q116" s="444" t="s">
        <v>40</v>
      </c>
      <c r="S116" s="491"/>
    </row>
    <row r="117" spans="1:19" ht="33" customHeight="1">
      <c r="A117" s="1688"/>
      <c r="B117" s="1691"/>
      <c r="C117" s="1694"/>
      <c r="D117" s="1026" t="s">
        <v>432</v>
      </c>
      <c r="E117" s="1697"/>
      <c r="F117" s="1396"/>
      <c r="G117" s="1702"/>
      <c r="H117" s="1704"/>
      <c r="I117" s="1706"/>
      <c r="J117" s="1706"/>
      <c r="K117" s="1708"/>
      <c r="L117" s="1710"/>
      <c r="M117" s="1712"/>
      <c r="N117" s="853" t="s">
        <v>433</v>
      </c>
      <c r="O117" s="455" t="s">
        <v>40</v>
      </c>
      <c r="P117" s="455"/>
      <c r="Q117" s="444"/>
    </row>
    <row r="118" spans="1:19" ht="51.6" customHeight="1">
      <c r="A118" s="1688"/>
      <c r="B118" s="1691"/>
      <c r="C118" s="1694"/>
      <c r="D118" s="854" t="s">
        <v>513</v>
      </c>
      <c r="E118" s="1697"/>
      <c r="F118" s="1396"/>
      <c r="G118" s="1000"/>
      <c r="H118" s="381"/>
      <c r="I118" s="371"/>
      <c r="J118" s="1012"/>
      <c r="K118" s="371"/>
      <c r="L118" s="1001"/>
      <c r="M118" s="998"/>
      <c r="N118" s="1035" t="s">
        <v>434</v>
      </c>
      <c r="O118" s="455" t="s">
        <v>40</v>
      </c>
      <c r="P118" s="455"/>
      <c r="Q118" s="444"/>
    </row>
    <row r="119" spans="1:19" ht="39" customHeight="1">
      <c r="A119" s="1688"/>
      <c r="B119" s="1691"/>
      <c r="C119" s="1694"/>
      <c r="D119" s="854" t="s">
        <v>514</v>
      </c>
      <c r="E119" s="1697"/>
      <c r="F119" s="1396"/>
      <c r="G119" s="1000"/>
      <c r="H119" s="381"/>
      <c r="I119" s="371"/>
      <c r="J119" s="1012"/>
      <c r="K119" s="371"/>
      <c r="L119" s="1001"/>
      <c r="M119" s="998"/>
      <c r="N119" s="1036" t="s">
        <v>434</v>
      </c>
      <c r="O119" s="1037" t="s">
        <v>40</v>
      </c>
      <c r="P119" s="994"/>
      <c r="Q119" s="344"/>
    </row>
    <row r="120" spans="1:19" ht="13.5" thickBot="1">
      <c r="A120" s="1688"/>
      <c r="B120" s="1691"/>
      <c r="C120" s="1694"/>
      <c r="D120" s="855"/>
      <c r="E120" s="1697"/>
      <c r="F120" s="1396"/>
      <c r="G120" s="1000"/>
      <c r="H120" s="381"/>
      <c r="I120" s="371"/>
      <c r="J120" s="1012"/>
      <c r="K120" s="371"/>
      <c r="L120" s="1001"/>
      <c r="M120" s="998"/>
      <c r="N120" s="848"/>
      <c r="O120" s="479"/>
      <c r="P120" s="479"/>
      <c r="Q120" s="409"/>
      <c r="S120" s="491"/>
    </row>
    <row r="121" spans="1:19" ht="13.5" thickBot="1">
      <c r="A121" s="1689"/>
      <c r="B121" s="1692"/>
      <c r="C121" s="1695"/>
      <c r="D121" s="73"/>
      <c r="E121" s="1698"/>
      <c r="F121" s="1700"/>
      <c r="G121" s="424" t="s">
        <v>12</v>
      </c>
      <c r="H121" s="427">
        <f>SUM(H111)</f>
        <v>853.2</v>
      </c>
      <c r="I121" s="427">
        <f>SUM(I111)</f>
        <v>44</v>
      </c>
      <c r="J121" s="426">
        <f>SUM(J111:J111)</f>
        <v>0</v>
      </c>
      <c r="K121" s="427">
        <f>SUM(K111:K117)</f>
        <v>809.2</v>
      </c>
      <c r="L121" s="428">
        <f>SUM(L111:L111)</f>
        <v>1100</v>
      </c>
      <c r="M121" s="428">
        <f>SUM(M111:M111)</f>
        <v>1100</v>
      </c>
      <c r="N121" s="480"/>
      <c r="O121" s="479"/>
      <c r="P121" s="479"/>
      <c r="Q121" s="409"/>
    </row>
    <row r="122" spans="1:19" ht="13.5" thickBot="1">
      <c r="A122" s="383" t="s">
        <v>11</v>
      </c>
      <c r="B122" s="1004" t="s">
        <v>34</v>
      </c>
      <c r="C122" s="1006" t="s">
        <v>319</v>
      </c>
      <c r="D122" s="996" t="s">
        <v>320</v>
      </c>
      <c r="E122" s="1008"/>
      <c r="F122" s="1010" t="s">
        <v>321</v>
      </c>
      <c r="G122" s="501" t="s">
        <v>35</v>
      </c>
      <c r="H122" s="856">
        <v>20</v>
      </c>
      <c r="I122" s="857">
        <v>0</v>
      </c>
      <c r="J122" s="1002">
        <v>0</v>
      </c>
      <c r="K122" s="858">
        <v>20</v>
      </c>
      <c r="L122" s="859">
        <v>0</v>
      </c>
      <c r="M122" s="860">
        <v>0</v>
      </c>
      <c r="N122" s="1765" t="s">
        <v>435</v>
      </c>
      <c r="O122" s="1769">
        <v>1</v>
      </c>
      <c r="P122" s="1769"/>
      <c r="Q122" s="1771"/>
    </row>
    <row r="123" spans="1:19" ht="13.5" thickBot="1">
      <c r="A123" s="384"/>
      <c r="B123" s="1005"/>
      <c r="C123" s="1007"/>
      <c r="D123" s="997"/>
      <c r="E123" s="1009"/>
      <c r="F123" s="1011"/>
      <c r="G123" s="481" t="s">
        <v>12</v>
      </c>
      <c r="H123" s="482">
        <f t="shared" ref="H123:M123" si="15">SUM(H122)</f>
        <v>20</v>
      </c>
      <c r="I123" s="426">
        <f t="shared" si="15"/>
        <v>0</v>
      </c>
      <c r="J123" s="426">
        <f t="shared" si="15"/>
        <v>0</v>
      </c>
      <c r="K123" s="483">
        <f t="shared" si="15"/>
        <v>20</v>
      </c>
      <c r="L123" s="484">
        <f t="shared" si="15"/>
        <v>0</v>
      </c>
      <c r="M123" s="429">
        <f t="shared" si="15"/>
        <v>0</v>
      </c>
      <c r="N123" s="1766"/>
      <c r="O123" s="1853"/>
      <c r="P123" s="1853"/>
      <c r="Q123" s="1772"/>
    </row>
    <row r="124" spans="1:19" ht="13.5" thickBot="1">
      <c r="A124" s="1003" t="s">
        <v>11</v>
      </c>
      <c r="B124" s="1005" t="s">
        <v>34</v>
      </c>
      <c r="C124" s="1840" t="s">
        <v>14</v>
      </c>
      <c r="D124" s="1784"/>
      <c r="E124" s="1784"/>
      <c r="F124" s="1784"/>
      <c r="G124" s="1784"/>
      <c r="H124" s="485">
        <f>SUM(H105+H108+H110+H121+H123)</f>
        <v>1093.4000000000001</v>
      </c>
      <c r="I124" s="486">
        <f t="shared" ref="I124:M124" si="16">SUM(I105+I108+I110+I121+I123)</f>
        <v>264.2</v>
      </c>
      <c r="J124" s="486">
        <f t="shared" si="16"/>
        <v>0</v>
      </c>
      <c r="K124" s="487">
        <f t="shared" si="16"/>
        <v>829.2</v>
      </c>
      <c r="L124" s="488">
        <f t="shared" si="16"/>
        <v>1338</v>
      </c>
      <c r="M124" s="488">
        <f t="shared" si="16"/>
        <v>1354</v>
      </c>
      <c r="N124" s="336"/>
      <c r="O124" s="336"/>
      <c r="P124" s="336"/>
      <c r="Q124" s="337"/>
      <c r="S124" s="491"/>
    </row>
    <row r="125" spans="1:19" ht="18" customHeight="1" thickBot="1">
      <c r="A125" s="318" t="s">
        <v>11</v>
      </c>
      <c r="B125" s="1854" t="s">
        <v>322</v>
      </c>
      <c r="C125" s="1855"/>
      <c r="D125" s="1855"/>
      <c r="E125" s="1855"/>
      <c r="F125" s="1855"/>
      <c r="G125" s="1855"/>
      <c r="H125" s="686">
        <f t="shared" ref="H125:M125" si="17">H124+H102+H53+H25</f>
        <v>8245.1</v>
      </c>
      <c r="I125" s="687">
        <f t="shared" si="17"/>
        <v>6026.7</v>
      </c>
      <c r="J125" s="687">
        <f t="shared" si="17"/>
        <v>0</v>
      </c>
      <c r="K125" s="688">
        <f t="shared" si="17"/>
        <v>2218.4</v>
      </c>
      <c r="L125" s="176">
        <f t="shared" si="17"/>
        <v>8423</v>
      </c>
      <c r="M125" s="176">
        <f t="shared" si="17"/>
        <v>8686</v>
      </c>
      <c r="N125" s="385"/>
      <c r="O125" s="386"/>
      <c r="P125" s="386"/>
      <c r="Q125" s="387"/>
    </row>
    <row r="126" spans="1:19" ht="13.5" thickBot="1">
      <c r="A126" s="388"/>
      <c r="B126" s="1859" t="s">
        <v>15</v>
      </c>
      <c r="C126" s="1860"/>
      <c r="D126" s="1860"/>
      <c r="E126" s="1860"/>
      <c r="F126" s="1860"/>
      <c r="G126" s="1860"/>
      <c r="H126" s="1336">
        <f t="shared" ref="H126:M126" si="18">H125</f>
        <v>8245.1</v>
      </c>
      <c r="I126" s="1291">
        <f t="shared" si="18"/>
        <v>6026.7</v>
      </c>
      <c r="J126" s="689">
        <f t="shared" si="18"/>
        <v>0</v>
      </c>
      <c r="K126" s="1302">
        <f t="shared" si="18"/>
        <v>2218.4</v>
      </c>
      <c r="L126" s="389">
        <f t="shared" si="18"/>
        <v>8423</v>
      </c>
      <c r="M126" s="389">
        <f t="shared" si="18"/>
        <v>8686</v>
      </c>
      <c r="N126" s="1880"/>
      <c r="O126" s="1880"/>
      <c r="P126" s="1880"/>
      <c r="Q126" s="1881"/>
    </row>
    <row r="127" spans="1:19">
      <c r="A127" s="507"/>
      <c r="B127" s="508"/>
      <c r="C127" s="508"/>
      <c r="D127" s="508"/>
      <c r="E127" s="390"/>
      <c r="F127" s="999"/>
      <c r="G127" s="999"/>
      <c r="H127" s="999"/>
      <c r="I127" s="999"/>
      <c r="J127" s="999"/>
      <c r="K127" s="999"/>
      <c r="L127" s="999"/>
      <c r="M127" s="999"/>
      <c r="N127" s="510"/>
      <c r="O127" s="169"/>
      <c r="P127" s="169"/>
      <c r="Q127" s="391"/>
    </row>
    <row r="128" spans="1:19">
      <c r="A128" s="507"/>
      <c r="B128" s="508"/>
      <c r="C128" s="508"/>
      <c r="D128" s="508"/>
      <c r="E128" s="390"/>
      <c r="F128" s="1017"/>
      <c r="G128" s="1017"/>
      <c r="H128" s="1017"/>
      <c r="I128" s="1017"/>
      <c r="J128" s="1017"/>
      <c r="K128" s="1017"/>
      <c r="L128" s="1017"/>
      <c r="M128" s="1017"/>
      <c r="N128" s="510"/>
      <c r="O128" s="169"/>
      <c r="P128" s="169"/>
      <c r="Q128" s="391"/>
    </row>
    <row r="129" spans="1:19">
      <c r="A129" s="507"/>
      <c r="B129" s="508"/>
      <c r="C129" s="508"/>
      <c r="D129" s="508"/>
      <c r="E129" s="390"/>
      <c r="F129" s="1017"/>
      <c r="G129" s="1017"/>
      <c r="H129" s="1017"/>
      <c r="I129" s="1017"/>
      <c r="J129" s="1017"/>
      <c r="K129" s="1017"/>
      <c r="L129" s="1017"/>
      <c r="M129" s="1017"/>
      <c r="N129" s="510"/>
      <c r="O129" s="169"/>
      <c r="P129" s="169"/>
      <c r="Q129" s="391"/>
    </row>
    <row r="130" spans="1:19">
      <c r="A130" s="507"/>
      <c r="B130" s="508"/>
      <c r="C130" s="508"/>
      <c r="D130" s="508"/>
      <c r="E130" s="390"/>
      <c r="F130" s="1017"/>
      <c r="G130" s="1017"/>
      <c r="H130" s="1017"/>
      <c r="I130" s="1017"/>
      <c r="J130" s="1017"/>
      <c r="K130" s="1017"/>
      <c r="L130" s="1017"/>
      <c r="M130" s="1017"/>
      <c r="N130" s="510"/>
      <c r="O130" s="169"/>
      <c r="P130" s="169"/>
      <c r="Q130" s="391"/>
    </row>
    <row r="131" spans="1:19">
      <c r="A131" s="507"/>
      <c r="B131" s="508"/>
      <c r="C131" s="508"/>
      <c r="D131" s="508"/>
      <c r="E131" s="390"/>
      <c r="F131" s="1017"/>
      <c r="G131" s="1017"/>
      <c r="H131" s="1017"/>
      <c r="I131" s="1017"/>
      <c r="J131" s="1017"/>
      <c r="K131" s="1017"/>
      <c r="L131" s="1017"/>
      <c r="M131" s="1017"/>
      <c r="N131" s="510"/>
      <c r="O131" s="169"/>
      <c r="P131" s="169"/>
      <c r="Q131" s="391"/>
    </row>
    <row r="132" spans="1:19">
      <c r="A132" s="507"/>
      <c r="B132" s="508"/>
      <c r="C132" s="508"/>
      <c r="D132" s="508"/>
      <c r="E132" s="390"/>
      <c r="F132" s="1017"/>
      <c r="G132" s="1017"/>
      <c r="H132" s="1017"/>
      <c r="I132" s="1017"/>
      <c r="J132" s="1017"/>
      <c r="K132" s="1017"/>
      <c r="L132" s="1017"/>
      <c r="M132" s="1017"/>
      <c r="N132" s="510"/>
      <c r="O132" s="169"/>
      <c r="P132" s="169"/>
      <c r="Q132" s="391"/>
    </row>
    <row r="133" spans="1:19">
      <c r="A133" s="507"/>
      <c r="B133" s="508"/>
      <c r="C133" s="508"/>
      <c r="D133" s="508"/>
      <c r="E133" s="390"/>
      <c r="F133" s="1017"/>
      <c r="G133" s="1017"/>
      <c r="H133" s="1017"/>
      <c r="I133" s="1017"/>
      <c r="J133" s="1017"/>
      <c r="K133" s="1017"/>
      <c r="L133" s="1017"/>
      <c r="M133" s="1017"/>
      <c r="N133" s="510"/>
      <c r="O133" s="169"/>
      <c r="P133" s="169"/>
      <c r="Q133" s="391"/>
    </row>
    <row r="134" spans="1:19">
      <c r="A134" s="507"/>
      <c r="B134" s="508"/>
      <c r="C134" s="508"/>
      <c r="D134" s="508"/>
      <c r="E134" s="390"/>
      <c r="F134" s="1017"/>
      <c r="G134" s="1017"/>
      <c r="H134" s="1017"/>
      <c r="I134" s="1017"/>
      <c r="J134" s="1017"/>
      <c r="K134" s="1017"/>
      <c r="L134" s="1017"/>
      <c r="M134" s="1017"/>
      <c r="N134" s="510"/>
      <c r="O134" s="169"/>
      <c r="P134" s="169"/>
      <c r="Q134" s="391"/>
    </row>
    <row r="135" spans="1:19">
      <c r="A135" s="507"/>
      <c r="B135" s="508"/>
      <c r="C135" s="508"/>
      <c r="D135" s="508"/>
      <c r="E135" s="390"/>
      <c r="F135" s="1017"/>
      <c r="G135" s="1017"/>
      <c r="H135" s="1017"/>
      <c r="I135" s="1017"/>
      <c r="J135" s="1017"/>
      <c r="K135" s="1017"/>
      <c r="L135" s="1017"/>
      <c r="M135" s="1017"/>
      <c r="N135" s="510"/>
      <c r="O135" s="169"/>
      <c r="P135" s="169"/>
      <c r="Q135" s="391"/>
    </row>
    <row r="136" spans="1:19">
      <c r="A136" s="507"/>
      <c r="B136" s="508"/>
      <c r="C136" s="508"/>
      <c r="D136" s="508"/>
      <c r="E136" s="390"/>
      <c r="F136" s="1017"/>
      <c r="G136" s="1017"/>
      <c r="H136" s="1017"/>
      <c r="I136" s="1017"/>
      <c r="J136" s="1017"/>
      <c r="K136" s="1017"/>
      <c r="L136" s="1017"/>
      <c r="M136" s="1017"/>
      <c r="N136" s="510"/>
      <c r="O136" s="169"/>
      <c r="P136" s="169"/>
      <c r="Q136" s="391"/>
    </row>
    <row r="137" spans="1:19" ht="13.5" thickBot="1">
      <c r="A137" s="507"/>
      <c r="B137" s="508"/>
      <c r="C137" s="508"/>
      <c r="D137" s="508"/>
      <c r="E137" s="390"/>
      <c r="F137" s="390"/>
      <c r="G137" s="1882" t="s">
        <v>16</v>
      </c>
      <c r="H137" s="1882"/>
      <c r="I137" s="1882"/>
      <c r="J137" s="1882"/>
      <c r="K137" s="1882"/>
      <c r="L137" s="1882"/>
      <c r="M137" s="1882"/>
      <c r="N137" s="1882"/>
      <c r="O137" s="169"/>
      <c r="P137" s="169"/>
      <c r="Q137" s="391"/>
      <c r="S137" s="491"/>
    </row>
    <row r="138" spans="1:19" ht="40.9" customHeight="1" thickBot="1">
      <c r="A138" s="80"/>
      <c r="B138" s="80"/>
      <c r="C138" s="80"/>
      <c r="D138" s="1508" t="s">
        <v>17</v>
      </c>
      <c r="E138" s="1509"/>
      <c r="F138" s="1509"/>
      <c r="G138" s="1509"/>
      <c r="H138" s="1510"/>
      <c r="I138" s="1508" t="s">
        <v>481</v>
      </c>
      <c r="J138" s="1509"/>
      <c r="K138" s="1509"/>
      <c r="L138" s="1510"/>
      <c r="M138" s="80"/>
      <c r="N138" s="80"/>
      <c r="O138" s="392"/>
      <c r="P138" s="392"/>
      <c r="Q138" s="393"/>
    </row>
    <row r="139" spans="1:19" ht="14.45" customHeight="1" thickBot="1">
      <c r="A139" s="80"/>
      <c r="B139" s="80"/>
      <c r="C139" s="80"/>
      <c r="D139" s="1819" t="s">
        <v>18</v>
      </c>
      <c r="E139" s="1820"/>
      <c r="F139" s="1820"/>
      <c r="G139" s="1820"/>
      <c r="H139" s="1821"/>
      <c r="I139" s="1822">
        <f>I140+I141+I142+I143+I144+I145</f>
        <v>8245.1</v>
      </c>
      <c r="J139" s="1823"/>
      <c r="K139" s="1823"/>
      <c r="L139" s="1824"/>
      <c r="M139" s="80"/>
      <c r="N139" s="80"/>
      <c r="O139" s="392"/>
      <c r="P139" s="392"/>
      <c r="Q139" s="393"/>
    </row>
    <row r="140" spans="1:19" ht="13.9" customHeight="1">
      <c r="A140" s="80"/>
      <c r="B140" s="80"/>
      <c r="C140" s="80"/>
      <c r="D140" s="1861" t="s">
        <v>161</v>
      </c>
      <c r="E140" s="1862"/>
      <c r="F140" s="1862"/>
      <c r="G140" s="1862"/>
      <c r="H140" s="1863"/>
      <c r="I140" s="1864">
        <v>6822.4</v>
      </c>
      <c r="J140" s="1865"/>
      <c r="K140" s="1865"/>
      <c r="L140" s="1866"/>
      <c r="M140" s="80"/>
      <c r="N140" s="80"/>
      <c r="O140" s="392"/>
      <c r="P140" s="392"/>
      <c r="Q140" s="393"/>
    </row>
    <row r="141" spans="1:19">
      <c r="A141" s="80"/>
      <c r="B141" s="80"/>
      <c r="C141" s="80"/>
      <c r="D141" s="1867" t="s">
        <v>323</v>
      </c>
      <c r="E141" s="1868"/>
      <c r="F141" s="1868"/>
      <c r="G141" s="1868"/>
      <c r="H141" s="1869"/>
      <c r="I141" s="1856"/>
      <c r="J141" s="1870"/>
      <c r="K141" s="1870"/>
      <c r="L141" s="1871"/>
      <c r="M141" s="80"/>
      <c r="N141" s="80"/>
      <c r="O141" s="392"/>
      <c r="P141" s="392"/>
      <c r="Q141" s="393"/>
    </row>
    <row r="142" spans="1:19" ht="13.15" customHeight="1">
      <c r="A142" s="80"/>
      <c r="B142" s="80"/>
      <c r="C142" s="80"/>
      <c r="D142" s="1867" t="s">
        <v>162</v>
      </c>
      <c r="E142" s="1868"/>
      <c r="F142" s="1868"/>
      <c r="G142" s="1868"/>
      <c r="H142" s="1869"/>
      <c r="I142" s="1856">
        <v>0</v>
      </c>
      <c r="J142" s="1870"/>
      <c r="K142" s="1870"/>
      <c r="L142" s="1871"/>
      <c r="M142" s="80"/>
      <c r="N142" s="80"/>
      <c r="O142" s="392"/>
      <c r="P142" s="392"/>
      <c r="Q142" s="393"/>
    </row>
    <row r="143" spans="1:19" ht="13.15" customHeight="1">
      <c r="A143" s="80"/>
      <c r="B143" s="80"/>
      <c r="C143" s="80"/>
      <c r="D143" s="1867" t="s">
        <v>163</v>
      </c>
      <c r="E143" s="1868"/>
      <c r="F143" s="1868"/>
      <c r="G143" s="1868"/>
      <c r="H143" s="1869"/>
      <c r="I143" s="1856"/>
      <c r="J143" s="1857"/>
      <c r="K143" s="1857"/>
      <c r="L143" s="1858"/>
      <c r="M143" s="80"/>
      <c r="N143" s="80"/>
      <c r="O143" s="392"/>
      <c r="P143" s="392"/>
      <c r="Q143" s="393"/>
    </row>
    <row r="144" spans="1:19" ht="13.9" customHeight="1">
      <c r="A144" s="80"/>
      <c r="B144" s="80"/>
      <c r="C144" s="80"/>
      <c r="D144" s="1872" t="s">
        <v>164</v>
      </c>
      <c r="E144" s="1873"/>
      <c r="F144" s="1873"/>
      <c r="G144" s="1873"/>
      <c r="H144" s="1874"/>
      <c r="I144" s="1856"/>
      <c r="J144" s="1857"/>
      <c r="K144" s="1857"/>
      <c r="L144" s="1858"/>
      <c r="M144" s="80"/>
      <c r="N144" s="80"/>
      <c r="O144" s="392"/>
      <c r="P144" s="392"/>
      <c r="Q144" s="393"/>
    </row>
    <row r="145" spans="1:17" ht="28.9" customHeight="1" thickBot="1">
      <c r="A145" s="80"/>
      <c r="B145" s="80"/>
      <c r="C145" s="80"/>
      <c r="D145" s="1813" t="s">
        <v>414</v>
      </c>
      <c r="E145" s="1814"/>
      <c r="F145" s="1814"/>
      <c r="G145" s="1814"/>
      <c r="H145" s="1815"/>
      <c r="I145" s="1816">
        <v>1422.7</v>
      </c>
      <c r="J145" s="1817"/>
      <c r="K145" s="1817"/>
      <c r="L145" s="1818"/>
      <c r="M145" s="80"/>
      <c r="N145" s="80"/>
      <c r="O145" s="392"/>
      <c r="P145" s="392"/>
      <c r="Q145" s="393"/>
    </row>
    <row r="146" spans="1:17" ht="29.45" customHeight="1" thickBot="1">
      <c r="A146" s="80"/>
      <c r="B146" s="80"/>
      <c r="C146" s="80"/>
      <c r="D146" s="1819" t="s">
        <v>19</v>
      </c>
      <c r="E146" s="1820"/>
      <c r="F146" s="1820"/>
      <c r="G146" s="1820"/>
      <c r="H146" s="1821"/>
      <c r="I146" s="1822">
        <f>SUM(I147:L147)</f>
        <v>0</v>
      </c>
      <c r="J146" s="1823"/>
      <c r="K146" s="1823"/>
      <c r="L146" s="1824"/>
      <c r="M146" s="80"/>
      <c r="N146" s="80"/>
      <c r="O146" s="392"/>
      <c r="P146" s="392"/>
      <c r="Q146" s="393"/>
    </row>
    <row r="147" spans="1:17" ht="13.5" thickBot="1">
      <c r="A147" s="80"/>
      <c r="B147" s="80"/>
      <c r="C147" s="80"/>
      <c r="D147" s="1825" t="s">
        <v>165</v>
      </c>
      <c r="E147" s="1826"/>
      <c r="F147" s="1826"/>
      <c r="G147" s="1826"/>
      <c r="H147" s="1827"/>
      <c r="I147" s="1828"/>
      <c r="J147" s="1829"/>
      <c r="K147" s="1829"/>
      <c r="L147" s="1830"/>
      <c r="M147" s="80"/>
      <c r="N147" s="80"/>
      <c r="O147" s="392"/>
      <c r="P147" s="392"/>
      <c r="Q147" s="393"/>
    </row>
    <row r="148" spans="1:17" ht="13.15" customHeight="1" thickBot="1">
      <c r="A148" s="80"/>
      <c r="B148" s="80"/>
      <c r="C148" s="80"/>
      <c r="D148" s="1807" t="s">
        <v>20</v>
      </c>
      <c r="E148" s="1808"/>
      <c r="F148" s="1808"/>
      <c r="G148" s="1808"/>
      <c r="H148" s="1809"/>
      <c r="I148" s="1810">
        <f>I146+I139</f>
        <v>8245.1</v>
      </c>
      <c r="J148" s="1811"/>
      <c r="K148" s="1811"/>
      <c r="L148" s="1812"/>
      <c r="M148" s="80"/>
      <c r="N148" s="80"/>
      <c r="O148" s="392"/>
      <c r="P148" s="392"/>
      <c r="Q148" s="393"/>
    </row>
  </sheetData>
  <mergeCells count="190">
    <mergeCell ref="A96:A97"/>
    <mergeCell ref="B96:B97"/>
    <mergeCell ref="C96:C97"/>
    <mergeCell ref="D96:D97"/>
    <mergeCell ref="E96:E97"/>
    <mergeCell ref="F96:F97"/>
    <mergeCell ref="N96:N97"/>
    <mergeCell ref="O96:O97"/>
    <mergeCell ref="P96:P97"/>
    <mergeCell ref="Q96:Q97"/>
    <mergeCell ref="O122:O123"/>
    <mergeCell ref="P122:P123"/>
    <mergeCell ref="Q122:Q123"/>
    <mergeCell ref="B125:G125"/>
    <mergeCell ref="N122:N123"/>
    <mergeCell ref="C124:G124"/>
    <mergeCell ref="I144:L144"/>
    <mergeCell ref="B126:G126"/>
    <mergeCell ref="D139:H139"/>
    <mergeCell ref="I139:L139"/>
    <mergeCell ref="D140:H140"/>
    <mergeCell ref="I140:L140"/>
    <mergeCell ref="D141:H141"/>
    <mergeCell ref="I141:L141"/>
    <mergeCell ref="D142:H142"/>
    <mergeCell ref="I142:L142"/>
    <mergeCell ref="D143:H143"/>
    <mergeCell ref="I143:L143"/>
    <mergeCell ref="D144:H144"/>
    <mergeCell ref="C103:Q103"/>
    <mergeCell ref="Q109:Q110"/>
    <mergeCell ref="N126:Q126"/>
    <mergeCell ref="G137:N137"/>
    <mergeCell ref="N94:N95"/>
    <mergeCell ref="O94:O95"/>
    <mergeCell ref="P94:P95"/>
    <mergeCell ref="A98:A99"/>
    <mergeCell ref="B98:B99"/>
    <mergeCell ref="C98:C99"/>
    <mergeCell ref="D98:D99"/>
    <mergeCell ref="E98:E99"/>
    <mergeCell ref="A109:A110"/>
    <mergeCell ref="B109:B110"/>
    <mergeCell ref="C109:C110"/>
    <mergeCell ref="D109:D110"/>
    <mergeCell ref="E109:E110"/>
    <mergeCell ref="C102:G102"/>
    <mergeCell ref="F98:F99"/>
    <mergeCell ref="N98:N99"/>
    <mergeCell ref="O98:O99"/>
    <mergeCell ref="P98:P99"/>
    <mergeCell ref="A106:A108"/>
    <mergeCell ref="B106:B108"/>
    <mergeCell ref="C106:C108"/>
    <mergeCell ref="D106:D108"/>
    <mergeCell ref="E106:E108"/>
    <mergeCell ref="F106:F108"/>
    <mergeCell ref="D148:H148"/>
    <mergeCell ref="I148:L148"/>
    <mergeCell ref="D145:H145"/>
    <mergeCell ref="I145:L145"/>
    <mergeCell ref="D146:H146"/>
    <mergeCell ref="I146:L146"/>
    <mergeCell ref="D147:H147"/>
    <mergeCell ref="I147:L147"/>
    <mergeCell ref="A31:A52"/>
    <mergeCell ref="B31:B52"/>
    <mergeCell ref="C31:C52"/>
    <mergeCell ref="E31:E52"/>
    <mergeCell ref="F31:F52"/>
    <mergeCell ref="D33:D38"/>
    <mergeCell ref="D39:D40"/>
    <mergeCell ref="D41:D43"/>
    <mergeCell ref="C53:G53"/>
    <mergeCell ref="A94:A95"/>
    <mergeCell ref="B94:B95"/>
    <mergeCell ref="C94:C95"/>
    <mergeCell ref="D94:D95"/>
    <mergeCell ref="E94:E95"/>
    <mergeCell ref="F94:F95"/>
    <mergeCell ref="F109:F110"/>
    <mergeCell ref="A104:A105"/>
    <mergeCell ref="B104:B105"/>
    <mergeCell ref="C104:C105"/>
    <mergeCell ref="D104:D105"/>
    <mergeCell ref="E104:E105"/>
    <mergeCell ref="F104:F105"/>
    <mergeCell ref="N109:N110"/>
    <mergeCell ref="O109:O110"/>
    <mergeCell ref="P109:P110"/>
    <mergeCell ref="A55:A93"/>
    <mergeCell ref="B55:B93"/>
    <mergeCell ref="C55:C93"/>
    <mergeCell ref="D55:D56"/>
    <mergeCell ref="E55:E93"/>
    <mergeCell ref="F55:F93"/>
    <mergeCell ref="N55:N56"/>
    <mergeCell ref="D79:D80"/>
    <mergeCell ref="D81:D85"/>
    <mergeCell ref="Q94:Q95"/>
    <mergeCell ref="Q98:Q99"/>
    <mergeCell ref="A100:A101"/>
    <mergeCell ref="B100:B101"/>
    <mergeCell ref="C100:C101"/>
    <mergeCell ref="D100:D101"/>
    <mergeCell ref="E100:E101"/>
    <mergeCell ref="F100:F101"/>
    <mergeCell ref="P31:P32"/>
    <mergeCell ref="Q31:Q32"/>
    <mergeCell ref="C54:Q54"/>
    <mergeCell ref="O55:O56"/>
    <mergeCell ref="P55:P56"/>
    <mergeCell ref="Q55:Q56"/>
    <mergeCell ref="D57:D66"/>
    <mergeCell ref="D68:D71"/>
    <mergeCell ref="D73:D78"/>
    <mergeCell ref="D31:D32"/>
    <mergeCell ref="N31:N32"/>
    <mergeCell ref="O31:O32"/>
    <mergeCell ref="N100:N101"/>
    <mergeCell ref="O100:O101"/>
    <mergeCell ref="P100:P101"/>
    <mergeCell ref="Q100:Q101"/>
    <mergeCell ref="A29:A30"/>
    <mergeCell ref="B29:B30"/>
    <mergeCell ref="C29:C30"/>
    <mergeCell ref="D29:D30"/>
    <mergeCell ref="E29:E30"/>
    <mergeCell ref="F29:F30"/>
    <mergeCell ref="C20:C24"/>
    <mergeCell ref="D20:D21"/>
    <mergeCell ref="E20:E24"/>
    <mergeCell ref="F20:F24"/>
    <mergeCell ref="C25:G25"/>
    <mergeCell ref="C26:Q26"/>
    <mergeCell ref="P9:P10"/>
    <mergeCell ref="Q9:Q10"/>
    <mergeCell ref="D11:D14"/>
    <mergeCell ref="D15:D18"/>
    <mergeCell ref="N20:N21"/>
    <mergeCell ref="O20:O21"/>
    <mergeCell ref="N29:N30"/>
    <mergeCell ref="O29:O30"/>
    <mergeCell ref="P29:P30"/>
    <mergeCell ref="Q29:Q30"/>
    <mergeCell ref="P20:P21"/>
    <mergeCell ref="Q20:Q21"/>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D138:H138"/>
    <mergeCell ref="I138:L138"/>
    <mergeCell ref="B7:Q7"/>
    <mergeCell ref="C8:Q8"/>
    <mergeCell ref="A9:A19"/>
    <mergeCell ref="B9:B19"/>
    <mergeCell ref="A111:A121"/>
    <mergeCell ref="B111:B121"/>
    <mergeCell ref="C111:C121"/>
    <mergeCell ref="E111:E121"/>
    <mergeCell ref="F111:F121"/>
    <mergeCell ref="G111:G117"/>
    <mergeCell ref="H111:H117"/>
    <mergeCell ref="I111:I117"/>
    <mergeCell ref="J111:J117"/>
    <mergeCell ref="K111:K117"/>
    <mergeCell ref="L111:L117"/>
    <mergeCell ref="M111:M117"/>
    <mergeCell ref="C9:C19"/>
    <mergeCell ref="D9:D10"/>
    <mergeCell ref="E9:E19"/>
    <mergeCell ref="F9:F19"/>
    <mergeCell ref="N9:N10"/>
    <mergeCell ref="O9:O10"/>
  </mergeCells>
  <pageMargins left="0.7" right="0.7" top="0.75" bottom="0.75" header="0.3" footer="0.3"/>
  <pageSetup paperSize="9" scale="86"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3"/>
  <sheetViews>
    <sheetView zoomScaleNormal="100" workbookViewId="0">
      <selection activeCell="N115" sqref="N115"/>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21" customHeight="1">
      <c r="M1" s="1451"/>
      <c r="N1" s="1451"/>
      <c r="O1" s="1451"/>
      <c r="P1" s="1451"/>
      <c r="Q1" s="1451"/>
    </row>
    <row r="2" spans="1:18" ht="15.75">
      <c r="A2" s="180"/>
      <c r="B2" s="180"/>
      <c r="C2" s="180"/>
      <c r="D2" s="181" t="s">
        <v>176</v>
      </c>
      <c r="E2" s="182"/>
      <c r="F2" s="181"/>
      <c r="G2" s="183"/>
      <c r="H2" s="180"/>
      <c r="I2" s="180"/>
      <c r="J2" s="180"/>
      <c r="K2" s="180"/>
      <c r="L2" s="184"/>
      <c r="M2" s="900"/>
      <c r="N2" s="900"/>
      <c r="O2" s="900"/>
      <c r="P2" s="900"/>
      <c r="Q2" s="900"/>
    </row>
    <row r="3" spans="1:18" ht="13.9" customHeight="1" thickBot="1">
      <c r="A3" s="185"/>
      <c r="B3" s="901"/>
      <c r="C3" s="901"/>
      <c r="D3" s="2032" t="s">
        <v>32</v>
      </c>
      <c r="E3" s="2032"/>
      <c r="F3" s="2032"/>
      <c r="G3" s="2032"/>
      <c r="H3" s="2032"/>
      <c r="I3" s="2032"/>
      <c r="J3" s="2032"/>
      <c r="K3" s="2032"/>
      <c r="L3" s="2032"/>
      <c r="M3" s="2032"/>
      <c r="N3" s="2032"/>
      <c r="O3" s="2032"/>
      <c r="P3" s="2032"/>
      <c r="Q3" s="2032"/>
    </row>
    <row r="4" spans="1:18" ht="30.6" customHeight="1">
      <c r="A4" s="2033" t="s">
        <v>0</v>
      </c>
      <c r="B4" s="2036" t="s">
        <v>1</v>
      </c>
      <c r="C4" s="2036" t="s">
        <v>2</v>
      </c>
      <c r="D4" s="2039" t="s">
        <v>3</v>
      </c>
      <c r="E4" s="2042" t="s">
        <v>4</v>
      </c>
      <c r="F4" s="2045" t="s">
        <v>5</v>
      </c>
      <c r="G4" s="2048" t="s">
        <v>6</v>
      </c>
      <c r="H4" s="2051" t="s">
        <v>442</v>
      </c>
      <c r="I4" s="2052"/>
      <c r="J4" s="2052"/>
      <c r="K4" s="2053"/>
      <c r="L4" s="2054" t="s">
        <v>169</v>
      </c>
      <c r="M4" s="2017" t="s">
        <v>377</v>
      </c>
      <c r="N4" s="2020" t="s">
        <v>21</v>
      </c>
      <c r="O4" s="2021"/>
      <c r="P4" s="2021"/>
      <c r="Q4" s="2022"/>
    </row>
    <row r="5" spans="1:18" ht="13.15" customHeight="1">
      <c r="A5" s="2034"/>
      <c r="B5" s="2037"/>
      <c r="C5" s="2037"/>
      <c r="D5" s="2040"/>
      <c r="E5" s="2043"/>
      <c r="F5" s="2046"/>
      <c r="G5" s="2049"/>
      <c r="H5" s="2023" t="s">
        <v>7</v>
      </c>
      <c r="I5" s="2025" t="s">
        <v>8</v>
      </c>
      <c r="J5" s="2025"/>
      <c r="K5" s="2026" t="s">
        <v>170</v>
      </c>
      <c r="L5" s="2055"/>
      <c r="M5" s="2018"/>
      <c r="N5" s="2028" t="s">
        <v>31</v>
      </c>
      <c r="O5" s="2030" t="s">
        <v>9</v>
      </c>
      <c r="P5" s="2030"/>
      <c r="Q5" s="2031"/>
    </row>
    <row r="6" spans="1:18" ht="125.45" customHeight="1" thickBot="1">
      <c r="A6" s="2035"/>
      <c r="B6" s="2038"/>
      <c r="C6" s="2038"/>
      <c r="D6" s="2041"/>
      <c r="E6" s="2044"/>
      <c r="F6" s="2047"/>
      <c r="G6" s="2050"/>
      <c r="H6" s="2024"/>
      <c r="I6" s="914" t="s">
        <v>7</v>
      </c>
      <c r="J6" s="186" t="s">
        <v>10</v>
      </c>
      <c r="K6" s="2027"/>
      <c r="L6" s="2056"/>
      <c r="M6" s="2019"/>
      <c r="N6" s="2029"/>
      <c r="O6" s="187" t="s">
        <v>70</v>
      </c>
      <c r="P6" s="187" t="s">
        <v>375</v>
      </c>
      <c r="Q6" s="188" t="s">
        <v>440</v>
      </c>
    </row>
    <row r="7" spans="1:18" ht="13.5" thickBot="1">
      <c r="A7" s="189" t="s">
        <v>11</v>
      </c>
      <c r="B7" s="2009" t="s">
        <v>177</v>
      </c>
      <c r="C7" s="2010"/>
      <c r="D7" s="2010"/>
      <c r="E7" s="2010"/>
      <c r="F7" s="2010"/>
      <c r="G7" s="2010"/>
      <c r="H7" s="2010"/>
      <c r="I7" s="2010"/>
      <c r="J7" s="2010"/>
      <c r="K7" s="2010"/>
      <c r="L7" s="2010"/>
      <c r="M7" s="2010"/>
      <c r="N7" s="2010"/>
      <c r="O7" s="2010"/>
      <c r="P7" s="2010"/>
      <c r="Q7" s="2011"/>
    </row>
    <row r="8" spans="1:18" s="505" customFormat="1" ht="36.75" thickBot="1">
      <c r="A8" s="189"/>
      <c r="B8" s="912"/>
      <c r="C8" s="913"/>
      <c r="D8" s="915"/>
      <c r="E8" s="915"/>
      <c r="F8" s="915"/>
      <c r="G8" s="915"/>
      <c r="H8" s="915"/>
      <c r="I8" s="915"/>
      <c r="J8" s="915"/>
      <c r="K8" s="915"/>
      <c r="L8" s="915"/>
      <c r="M8" s="915"/>
      <c r="N8" s="198" t="s">
        <v>475</v>
      </c>
      <c r="O8" s="199">
        <v>54</v>
      </c>
      <c r="P8" s="199">
        <v>56</v>
      </c>
      <c r="Q8" s="200">
        <v>57</v>
      </c>
    </row>
    <row r="9" spans="1:18" s="505" customFormat="1" ht="49.9" customHeight="1" thickBot="1">
      <c r="A9" s="189"/>
      <c r="B9" s="912"/>
      <c r="C9" s="913"/>
      <c r="D9" s="915"/>
      <c r="E9" s="915"/>
      <c r="F9" s="915"/>
      <c r="G9" s="915"/>
      <c r="H9" s="915"/>
      <c r="I9" s="915"/>
      <c r="J9" s="915"/>
      <c r="K9" s="915"/>
      <c r="L9" s="915"/>
      <c r="M9" s="915"/>
      <c r="N9" s="198" t="s">
        <v>477</v>
      </c>
      <c r="O9" s="199">
        <v>63</v>
      </c>
      <c r="P9" s="199">
        <v>64</v>
      </c>
      <c r="Q9" s="200">
        <v>65</v>
      </c>
      <c r="R9" s="179"/>
    </row>
    <row r="10" spans="1:18" ht="13.9" customHeight="1" thickBot="1">
      <c r="A10" s="190" t="s">
        <v>11</v>
      </c>
      <c r="B10" s="191" t="s">
        <v>11</v>
      </c>
      <c r="C10" s="2012" t="s">
        <v>178</v>
      </c>
      <c r="D10" s="2013"/>
      <c r="E10" s="2013"/>
      <c r="F10" s="2013"/>
      <c r="G10" s="2013"/>
      <c r="H10" s="2013"/>
      <c r="I10" s="2013"/>
      <c r="J10" s="2013"/>
      <c r="K10" s="2013"/>
      <c r="L10" s="2013"/>
      <c r="M10" s="2013"/>
      <c r="N10" s="2013"/>
      <c r="O10" s="2013"/>
      <c r="P10" s="2013"/>
      <c r="Q10" s="2014"/>
    </row>
    <row r="11" spans="1:18" ht="24" customHeight="1">
      <c r="A11" s="2004" t="s">
        <v>11</v>
      </c>
      <c r="B11" s="2005" t="s">
        <v>11</v>
      </c>
      <c r="C11" s="1945" t="s">
        <v>11</v>
      </c>
      <c r="D11" s="2007" t="s">
        <v>179</v>
      </c>
      <c r="E11" s="1913" t="s">
        <v>39</v>
      </c>
      <c r="F11" s="2008" t="s">
        <v>180</v>
      </c>
      <c r="G11" s="708" t="s">
        <v>35</v>
      </c>
      <c r="H11" s="906">
        <f>I11+K11</f>
        <v>10989.4</v>
      </c>
      <c r="I11" s="193">
        <v>10988.4</v>
      </c>
      <c r="J11" s="194">
        <v>9598.9</v>
      </c>
      <c r="K11" s="195">
        <v>1</v>
      </c>
      <c r="L11" s="196">
        <v>11310</v>
      </c>
      <c r="M11" s="197">
        <v>12440</v>
      </c>
      <c r="N11" s="198" t="s">
        <v>181</v>
      </c>
      <c r="O11" s="199">
        <v>29</v>
      </c>
      <c r="P11" s="199">
        <v>29</v>
      </c>
      <c r="Q11" s="200">
        <v>29</v>
      </c>
      <c r="R11" s="889"/>
    </row>
    <row r="12" spans="1:18" ht="13.15" customHeight="1">
      <c r="A12" s="1975"/>
      <c r="B12" s="2006"/>
      <c r="C12" s="1946"/>
      <c r="D12" s="2000"/>
      <c r="E12" s="1960"/>
      <c r="F12" s="1992"/>
      <c r="G12" s="201" t="s">
        <v>171</v>
      </c>
      <c r="H12" s="202">
        <f>I12+K12</f>
        <v>1969.6999999999998</v>
      </c>
      <c r="I12" s="203">
        <v>1920.1</v>
      </c>
      <c r="J12" s="202">
        <v>0</v>
      </c>
      <c r="K12" s="902">
        <v>49.6</v>
      </c>
      <c r="L12" s="204">
        <v>1710</v>
      </c>
      <c r="M12" s="205">
        <v>1880</v>
      </c>
      <c r="N12" s="2015" t="s">
        <v>182</v>
      </c>
      <c r="O12" s="206">
        <v>3653</v>
      </c>
      <c r="P12" s="206">
        <v>3665</v>
      </c>
      <c r="Q12" s="207">
        <v>3670</v>
      </c>
      <c r="R12" s="230"/>
    </row>
    <row r="13" spans="1:18">
      <c r="A13" s="1975"/>
      <c r="B13" s="2006"/>
      <c r="C13" s="1946"/>
      <c r="D13" s="2000"/>
      <c r="E13" s="1960"/>
      <c r="F13" s="1992"/>
      <c r="G13" s="208" t="s">
        <v>51</v>
      </c>
      <c r="H13" s="209">
        <f>I13+K13</f>
        <v>0</v>
      </c>
      <c r="I13" s="210">
        <v>0</v>
      </c>
      <c r="J13" s="209">
        <v>0</v>
      </c>
      <c r="K13" s="211"/>
      <c r="L13" s="212"/>
      <c r="M13" s="213"/>
      <c r="N13" s="2016"/>
      <c r="O13" s="214"/>
      <c r="P13" s="214"/>
      <c r="Q13" s="215"/>
      <c r="R13" s="889"/>
    </row>
    <row r="14" spans="1:18" ht="25.15" customHeight="1" thickBot="1">
      <c r="A14" s="1996"/>
      <c r="B14" s="1998"/>
      <c r="C14" s="1947"/>
      <c r="D14" s="2001"/>
      <c r="E14" s="1963"/>
      <c r="F14" s="2003"/>
      <c r="G14" s="216" t="s">
        <v>12</v>
      </c>
      <c r="H14" s="217">
        <f t="shared" ref="H14:M14" si="0">SUM(H11:H13)</f>
        <v>12959.099999999999</v>
      </c>
      <c r="I14" s="218">
        <f t="shared" si="0"/>
        <v>12908.5</v>
      </c>
      <c r="J14" s="217">
        <f t="shared" si="0"/>
        <v>9598.9</v>
      </c>
      <c r="K14" s="219">
        <f t="shared" si="0"/>
        <v>50.6</v>
      </c>
      <c r="L14" s="220">
        <f t="shared" si="0"/>
        <v>13020</v>
      </c>
      <c r="M14" s="597">
        <f t="shared" si="0"/>
        <v>14320</v>
      </c>
      <c r="N14" s="1316"/>
      <c r="O14" s="221"/>
      <c r="P14" s="221"/>
      <c r="Q14" s="222"/>
    </row>
    <row r="15" spans="1:18" ht="24.6" customHeight="1" thickBot="1">
      <c r="A15" s="2004" t="s">
        <v>11</v>
      </c>
      <c r="B15" s="2005" t="s">
        <v>11</v>
      </c>
      <c r="C15" s="1945" t="s">
        <v>13</v>
      </c>
      <c r="D15" s="2007" t="s">
        <v>183</v>
      </c>
      <c r="E15" s="1913" t="s">
        <v>39</v>
      </c>
      <c r="F15" s="2008" t="s">
        <v>180</v>
      </c>
      <c r="G15" s="708" t="s">
        <v>175</v>
      </c>
      <c r="H15" s="192">
        <f>I15+K15</f>
        <v>5730.6</v>
      </c>
      <c r="I15" s="193">
        <v>5730.6</v>
      </c>
      <c r="J15" s="194">
        <v>5305.1</v>
      </c>
      <c r="K15" s="195">
        <v>0</v>
      </c>
      <c r="L15" s="196">
        <v>5680</v>
      </c>
      <c r="M15" s="223">
        <v>6200</v>
      </c>
      <c r="N15" s="224" t="s">
        <v>184</v>
      </c>
      <c r="O15" s="225">
        <v>815</v>
      </c>
      <c r="P15" s="199">
        <v>825</v>
      </c>
      <c r="Q15" s="226">
        <v>830</v>
      </c>
    </row>
    <row r="16" spans="1:18" s="505" customFormat="1">
      <c r="A16" s="1975"/>
      <c r="B16" s="2006"/>
      <c r="C16" s="1946"/>
      <c r="D16" s="2000"/>
      <c r="E16" s="1960"/>
      <c r="F16" s="1992"/>
      <c r="G16" s="208" t="s">
        <v>51</v>
      </c>
      <c r="H16" s="192">
        <f>I16+K16</f>
        <v>0</v>
      </c>
      <c r="I16" s="210">
        <v>0</v>
      </c>
      <c r="J16" s="209">
        <v>0</v>
      </c>
      <c r="K16" s="211">
        <v>0</v>
      </c>
      <c r="L16" s="212"/>
      <c r="M16" s="213"/>
      <c r="N16" s="229"/>
      <c r="O16" s="230"/>
      <c r="P16" s="214"/>
      <c r="Q16" s="231"/>
    </row>
    <row r="17" spans="1:17" ht="17.45" customHeight="1" thickBot="1">
      <c r="A17" s="1996"/>
      <c r="B17" s="1998"/>
      <c r="C17" s="1947"/>
      <c r="D17" s="2001"/>
      <c r="E17" s="1963"/>
      <c r="F17" s="2003"/>
      <c r="G17" s="216" t="s">
        <v>12</v>
      </c>
      <c r="H17" s="217">
        <f>SUM(H15+H16)</f>
        <v>5730.6</v>
      </c>
      <c r="I17" s="217">
        <f>SUM(I15+I16)</f>
        <v>5730.6</v>
      </c>
      <c r="J17" s="217">
        <f>SUM(J15+J16)</f>
        <v>5305.1</v>
      </c>
      <c r="K17" s="219">
        <f>SUM(K15+K16)</f>
        <v>0</v>
      </c>
      <c r="L17" s="227">
        <f>SUM(L15:L15)</f>
        <v>5680</v>
      </c>
      <c r="M17" s="228">
        <f>SUM(M15:M15)</f>
        <v>6200</v>
      </c>
      <c r="N17" s="969" t="s">
        <v>185</v>
      </c>
      <c r="O17" s="970">
        <v>600</v>
      </c>
      <c r="P17" s="971">
        <v>610</v>
      </c>
      <c r="Q17" s="972">
        <v>615</v>
      </c>
    </row>
    <row r="18" spans="1:17" ht="13.15" customHeight="1">
      <c r="A18" s="1995" t="s">
        <v>11</v>
      </c>
      <c r="B18" s="1997" t="s">
        <v>11</v>
      </c>
      <c r="C18" s="1999" t="s">
        <v>33</v>
      </c>
      <c r="D18" s="2000" t="s">
        <v>186</v>
      </c>
      <c r="E18" s="1931" t="s">
        <v>39</v>
      </c>
      <c r="F18" s="2002" t="s">
        <v>180</v>
      </c>
      <c r="G18" s="252" t="s">
        <v>175</v>
      </c>
      <c r="H18" s="968">
        <f>I18+K18</f>
        <v>55.7</v>
      </c>
      <c r="I18" s="254">
        <v>55.7</v>
      </c>
      <c r="J18" s="253">
        <v>0</v>
      </c>
      <c r="K18" s="965">
        <v>0</v>
      </c>
      <c r="L18" s="966">
        <v>40</v>
      </c>
      <c r="M18" s="750">
        <v>45</v>
      </c>
      <c r="N18" s="229"/>
      <c r="O18" s="230"/>
      <c r="P18" s="214"/>
      <c r="Q18" s="231"/>
    </row>
    <row r="19" spans="1:17" ht="25.15" customHeight="1" thickBot="1">
      <c r="A19" s="1996"/>
      <c r="B19" s="1998"/>
      <c r="C19" s="1947"/>
      <c r="D19" s="2001"/>
      <c r="E19" s="1963"/>
      <c r="F19" s="2003"/>
      <c r="G19" s="216" t="s">
        <v>12</v>
      </c>
      <c r="H19" s="217">
        <f>SUM(H18)</f>
        <v>55.7</v>
      </c>
      <c r="I19" s="217">
        <f>SUM(I18:I18)</f>
        <v>55.7</v>
      </c>
      <c r="J19" s="217">
        <f>SUM(J18:J18)</f>
        <v>0</v>
      </c>
      <c r="K19" s="219">
        <f>SUM(K18:K18)</f>
        <v>0</v>
      </c>
      <c r="L19" s="227">
        <f>SUM(L18:L18)</f>
        <v>40</v>
      </c>
      <c r="M19" s="228">
        <f>SUM(M18:M18)</f>
        <v>45</v>
      </c>
      <c r="N19" s="232"/>
      <c r="O19" s="233"/>
      <c r="P19" s="234"/>
      <c r="Q19" s="235"/>
    </row>
    <row r="20" spans="1:17" ht="22.15" customHeight="1" thickBot="1">
      <c r="A20" s="190" t="s">
        <v>11</v>
      </c>
      <c r="B20" s="236" t="s">
        <v>11</v>
      </c>
      <c r="C20" s="1967" t="s">
        <v>14</v>
      </c>
      <c r="D20" s="1968"/>
      <c r="E20" s="1968"/>
      <c r="F20" s="1968"/>
      <c r="G20" s="1969"/>
      <c r="H20" s="237">
        <f t="shared" ref="H20:M20" si="1">H14+H17+H19</f>
        <v>18745.399999999998</v>
      </c>
      <c r="I20" s="238">
        <f t="shared" si="1"/>
        <v>18694.8</v>
      </c>
      <c r="J20" s="237">
        <f t="shared" si="1"/>
        <v>14904</v>
      </c>
      <c r="K20" s="237">
        <f t="shared" si="1"/>
        <v>50.6</v>
      </c>
      <c r="L20" s="237">
        <f t="shared" si="1"/>
        <v>18740</v>
      </c>
      <c r="M20" s="237">
        <f t="shared" si="1"/>
        <v>20565</v>
      </c>
      <c r="N20" s="239"/>
      <c r="O20" s="240"/>
      <c r="P20" s="240"/>
      <c r="Q20" s="241"/>
    </row>
    <row r="21" spans="1:17" ht="17.45" customHeight="1" thickBot="1">
      <c r="A21" s="190" t="s">
        <v>11</v>
      </c>
      <c r="B21" s="242" t="s">
        <v>13</v>
      </c>
      <c r="C21" s="1936" t="s">
        <v>187</v>
      </c>
      <c r="D21" s="1937"/>
      <c r="E21" s="1937"/>
      <c r="F21" s="1937"/>
      <c r="G21" s="1937"/>
      <c r="H21" s="1937"/>
      <c r="I21" s="1937"/>
      <c r="J21" s="1937"/>
      <c r="K21" s="1937"/>
      <c r="L21" s="1937"/>
      <c r="M21" s="1937"/>
      <c r="N21" s="1937"/>
      <c r="O21" s="1937"/>
      <c r="P21" s="1937"/>
      <c r="Q21" s="1938"/>
    </row>
    <row r="22" spans="1:17" ht="13.15" customHeight="1">
      <c r="A22" s="1939" t="s">
        <v>11</v>
      </c>
      <c r="B22" s="1942" t="s">
        <v>13</v>
      </c>
      <c r="C22" s="1945" t="s">
        <v>11</v>
      </c>
      <c r="D22" s="1985" t="s">
        <v>188</v>
      </c>
      <c r="E22" s="1988" t="s">
        <v>39</v>
      </c>
      <c r="F22" s="1991" t="s">
        <v>180</v>
      </c>
      <c r="G22" s="708" t="s">
        <v>35</v>
      </c>
      <c r="H22" s="192">
        <f>I22+K22</f>
        <v>6068.9</v>
      </c>
      <c r="I22" s="193">
        <v>6068.9</v>
      </c>
      <c r="J22" s="223">
        <v>4508.2</v>
      </c>
      <c r="K22" s="255">
        <v>0</v>
      </c>
      <c r="L22" s="751">
        <v>7000</v>
      </c>
      <c r="M22" s="196">
        <v>7700</v>
      </c>
      <c r="N22" s="1993" t="s">
        <v>189</v>
      </c>
      <c r="O22" s="243" t="s">
        <v>190</v>
      </c>
      <c r="P22" s="243" t="s">
        <v>190</v>
      </c>
      <c r="Q22" s="244" t="s">
        <v>190</v>
      </c>
    </row>
    <row r="23" spans="1:17" ht="24" customHeight="1">
      <c r="A23" s="1940"/>
      <c r="B23" s="1943"/>
      <c r="C23" s="1946"/>
      <c r="D23" s="1986"/>
      <c r="E23" s="1989"/>
      <c r="F23" s="1992"/>
      <c r="G23" s="201" t="s">
        <v>171</v>
      </c>
      <c r="H23" s="202">
        <f>I23+K23</f>
        <v>256.39999999999998</v>
      </c>
      <c r="I23" s="203">
        <v>248.2</v>
      </c>
      <c r="J23" s="962">
        <v>46.4</v>
      </c>
      <c r="K23" s="291">
        <v>8.1999999999999993</v>
      </c>
      <c r="L23" s="963">
        <v>270</v>
      </c>
      <c r="M23" s="204">
        <v>295</v>
      </c>
      <c r="N23" s="1994"/>
      <c r="O23" s="602"/>
      <c r="P23" s="602"/>
      <c r="Q23" s="603"/>
    </row>
    <row r="24" spans="1:17" s="505" customFormat="1" ht="34.9" customHeight="1">
      <c r="A24" s="1940"/>
      <c r="B24" s="1943"/>
      <c r="C24" s="1946"/>
      <c r="D24" s="1986"/>
      <c r="E24" s="1989"/>
      <c r="F24" s="1992"/>
      <c r="G24" s="201" t="s">
        <v>64</v>
      </c>
      <c r="H24" s="202">
        <f>I24+K24</f>
        <v>0</v>
      </c>
      <c r="I24" s="203">
        <v>0</v>
      </c>
      <c r="J24" s="962">
        <v>0</v>
      </c>
      <c r="K24" s="291">
        <v>0</v>
      </c>
      <c r="L24" s="963"/>
      <c r="M24" s="204"/>
      <c r="N24" s="1332" t="s">
        <v>453</v>
      </c>
      <c r="O24" s="250" t="s">
        <v>62</v>
      </c>
      <c r="P24" s="250" t="s">
        <v>38</v>
      </c>
      <c r="Q24" s="251" t="s">
        <v>38</v>
      </c>
    </row>
    <row r="25" spans="1:17" s="505" customFormat="1" ht="15" customHeight="1">
      <c r="A25" s="1940"/>
      <c r="B25" s="1943"/>
      <c r="C25" s="1946"/>
      <c r="D25" s="1986"/>
      <c r="E25" s="1989"/>
      <c r="F25" s="1992"/>
      <c r="G25" s="1327" t="s">
        <v>517</v>
      </c>
      <c r="H25" s="1087">
        <f>I25+K25</f>
        <v>139.80000000000001</v>
      </c>
      <c r="I25" s="1088">
        <v>0</v>
      </c>
      <c r="J25" s="1329">
        <v>0</v>
      </c>
      <c r="K25" s="1328">
        <v>139.80000000000001</v>
      </c>
      <c r="L25" s="963"/>
      <c r="M25" s="204"/>
      <c r="N25" s="916"/>
      <c r="O25" s="245"/>
      <c r="P25" s="245"/>
      <c r="Q25" s="246"/>
    </row>
    <row r="26" spans="1:17" ht="24.75" thickBot="1">
      <c r="A26" s="1941"/>
      <c r="B26" s="1944"/>
      <c r="C26" s="1947"/>
      <c r="D26" s="1987"/>
      <c r="E26" s="1990"/>
      <c r="F26" s="1990"/>
      <c r="G26" s="216" t="s">
        <v>12</v>
      </c>
      <c r="H26" s="1330">
        <f>H22+H23+H24+H25</f>
        <v>6465.0999999999995</v>
      </c>
      <c r="I26" s="261">
        <f t="shared" ref="I26:M26" si="2">I22+I23+I24+I25</f>
        <v>6317.0999999999995</v>
      </c>
      <c r="J26" s="868">
        <f t="shared" si="2"/>
        <v>4554.5999999999995</v>
      </c>
      <c r="K26" s="1331">
        <f t="shared" si="2"/>
        <v>148</v>
      </c>
      <c r="L26" s="298">
        <f t="shared" si="2"/>
        <v>7270</v>
      </c>
      <c r="M26" s="227">
        <f t="shared" si="2"/>
        <v>7995</v>
      </c>
      <c r="N26" s="748" t="s">
        <v>191</v>
      </c>
      <c r="O26" s="718" t="s">
        <v>462</v>
      </c>
      <c r="P26" s="718" t="s">
        <v>463</v>
      </c>
      <c r="Q26" s="719" t="s">
        <v>463</v>
      </c>
    </row>
    <row r="27" spans="1:17" ht="13.15" customHeight="1">
      <c r="A27" s="1974" t="s">
        <v>11</v>
      </c>
      <c r="B27" s="1977" t="s">
        <v>13</v>
      </c>
      <c r="C27" s="1951" t="s">
        <v>13</v>
      </c>
      <c r="D27" s="1980" t="s">
        <v>192</v>
      </c>
      <c r="E27" s="1933" t="s">
        <v>39</v>
      </c>
      <c r="F27" s="1983" t="s">
        <v>180</v>
      </c>
      <c r="G27" s="708" t="s">
        <v>175</v>
      </c>
      <c r="H27" s="738">
        <f>I27+K27</f>
        <v>16884.399999999998</v>
      </c>
      <c r="I27" s="193">
        <v>16871.3</v>
      </c>
      <c r="J27" s="223">
        <v>16161</v>
      </c>
      <c r="K27" s="255">
        <v>13.1</v>
      </c>
      <c r="L27" s="751">
        <v>16480</v>
      </c>
      <c r="M27" s="749">
        <v>18100</v>
      </c>
      <c r="N27" s="249" t="s">
        <v>193</v>
      </c>
      <c r="O27" s="250" t="s">
        <v>387</v>
      </c>
      <c r="P27" s="250" t="s">
        <v>464</v>
      </c>
      <c r="Q27" s="917" t="s">
        <v>465</v>
      </c>
    </row>
    <row r="28" spans="1:17" s="505" customFormat="1">
      <c r="A28" s="1975"/>
      <c r="B28" s="1943"/>
      <c r="C28" s="1946"/>
      <c r="D28" s="1981"/>
      <c r="E28" s="1960"/>
      <c r="F28" s="1962"/>
      <c r="G28" s="252" t="s">
        <v>175</v>
      </c>
      <c r="H28" s="289">
        <f>I28+K28</f>
        <v>173.4</v>
      </c>
      <c r="I28" s="254">
        <v>173.4</v>
      </c>
      <c r="J28" s="750">
        <v>0</v>
      </c>
      <c r="K28" s="267"/>
      <c r="L28" s="753">
        <v>180</v>
      </c>
      <c r="M28" s="726">
        <v>180</v>
      </c>
      <c r="N28" s="256"/>
      <c r="O28" s="245"/>
      <c r="P28" s="245"/>
      <c r="Q28" s="246"/>
    </row>
    <row r="29" spans="1:17">
      <c r="A29" s="1975"/>
      <c r="B29" s="1943"/>
      <c r="C29" s="1946"/>
      <c r="D29" s="1981"/>
      <c r="E29" s="1960"/>
      <c r="F29" s="1962"/>
      <c r="G29" s="252" t="s">
        <v>65</v>
      </c>
      <c r="H29" s="253">
        <f>I29+K29</f>
        <v>1830.4</v>
      </c>
      <c r="I29" s="254">
        <v>1805.4</v>
      </c>
      <c r="J29" s="750">
        <v>1290.5</v>
      </c>
      <c r="K29" s="267">
        <v>25</v>
      </c>
      <c r="L29" s="753">
        <v>1950</v>
      </c>
      <c r="M29" s="291">
        <v>2150</v>
      </c>
      <c r="N29" s="256"/>
      <c r="O29" s="245"/>
      <c r="P29" s="245"/>
      <c r="Q29" s="246"/>
    </row>
    <row r="30" spans="1:17">
      <c r="A30" s="1975"/>
      <c r="B30" s="1943"/>
      <c r="C30" s="1946"/>
      <c r="D30" s="1981"/>
      <c r="E30" s="1960"/>
      <c r="F30" s="1962"/>
      <c r="G30" s="1337" t="s">
        <v>51</v>
      </c>
      <c r="H30" s="1338">
        <f>I30+K30</f>
        <v>83.2</v>
      </c>
      <c r="I30" s="1339">
        <v>83.2</v>
      </c>
      <c r="J30" s="213">
        <v>0</v>
      </c>
      <c r="K30" s="258"/>
      <c r="L30" s="752"/>
      <c r="M30" s="258"/>
      <c r="N30" s="259"/>
      <c r="O30" s="245"/>
      <c r="P30" s="245"/>
      <c r="Q30" s="246"/>
    </row>
    <row r="31" spans="1:17" ht="11.45" customHeight="1" thickBot="1">
      <c r="A31" s="1976"/>
      <c r="B31" s="1978"/>
      <c r="C31" s="1979"/>
      <c r="D31" s="1982"/>
      <c r="E31" s="1934"/>
      <c r="F31" s="1984"/>
      <c r="G31" s="260" t="s">
        <v>12</v>
      </c>
      <c r="H31" s="261">
        <f>SUM(H27:H30)</f>
        <v>18971.400000000001</v>
      </c>
      <c r="I31" s="690">
        <f t="shared" ref="I31:M31" si="3">SUM(I27:I30)</f>
        <v>18933.300000000003</v>
      </c>
      <c r="J31" s="868">
        <f t="shared" si="3"/>
        <v>17451.5</v>
      </c>
      <c r="K31" s="227">
        <f t="shared" si="3"/>
        <v>38.1</v>
      </c>
      <c r="L31" s="298">
        <f t="shared" si="3"/>
        <v>18610</v>
      </c>
      <c r="M31" s="227">
        <f t="shared" si="3"/>
        <v>20430</v>
      </c>
      <c r="N31" s="262"/>
      <c r="O31" s="247"/>
      <c r="P31" s="247"/>
      <c r="Q31" s="248"/>
    </row>
    <row r="32" spans="1:17" ht="13.15" customHeight="1">
      <c r="A32" s="1939" t="s">
        <v>11</v>
      </c>
      <c r="B32" s="1942" t="s">
        <v>13</v>
      </c>
      <c r="C32" s="1945" t="s">
        <v>33</v>
      </c>
      <c r="D32" s="1948" t="s">
        <v>380</v>
      </c>
      <c r="E32" s="1913" t="s">
        <v>39</v>
      </c>
      <c r="F32" s="1961" t="s">
        <v>180</v>
      </c>
      <c r="G32" s="263" t="s">
        <v>35</v>
      </c>
      <c r="H32" s="192">
        <f>I32+K32</f>
        <v>2.2000000000000002</v>
      </c>
      <c r="I32" s="193">
        <v>2.2000000000000002</v>
      </c>
      <c r="J32" s="223">
        <v>0</v>
      </c>
      <c r="K32" s="255">
        <v>0</v>
      </c>
      <c r="L32" s="751">
        <v>3</v>
      </c>
      <c r="M32" s="255">
        <v>4</v>
      </c>
      <c r="N32" s="1964" t="s">
        <v>194</v>
      </c>
      <c r="O32" s="264" t="s">
        <v>388</v>
      </c>
      <c r="P32" s="264" t="s">
        <v>466</v>
      </c>
      <c r="Q32" s="265" t="s">
        <v>467</v>
      </c>
    </row>
    <row r="33" spans="1:17" ht="37.15" customHeight="1" thickBot="1">
      <c r="A33" s="1941"/>
      <c r="B33" s="1944"/>
      <c r="C33" s="1947"/>
      <c r="D33" s="1950"/>
      <c r="E33" s="1914"/>
      <c r="F33" s="1963"/>
      <c r="G33" s="266" t="s">
        <v>12</v>
      </c>
      <c r="H33" s="217">
        <f>SUM(H32:H32)</f>
        <v>2.2000000000000002</v>
      </c>
      <c r="I33" s="217">
        <f t="shared" ref="I33:M33" si="4">SUM(I32:I32)</f>
        <v>2.2000000000000002</v>
      </c>
      <c r="J33" s="219">
        <f t="shared" si="4"/>
        <v>0</v>
      </c>
      <c r="K33" s="220">
        <f t="shared" si="4"/>
        <v>0</v>
      </c>
      <c r="L33" s="228">
        <f t="shared" si="4"/>
        <v>3</v>
      </c>
      <c r="M33" s="220">
        <f t="shared" si="4"/>
        <v>4</v>
      </c>
      <c r="N33" s="1966"/>
      <c r="O33" s="247"/>
      <c r="P33" s="247"/>
      <c r="Q33" s="248"/>
    </row>
    <row r="34" spans="1:17" ht="13.9" customHeight="1" thickBot="1">
      <c r="A34" s="1939" t="s">
        <v>11</v>
      </c>
      <c r="B34" s="1942" t="s">
        <v>13</v>
      </c>
      <c r="C34" s="1945" t="s">
        <v>54</v>
      </c>
      <c r="D34" s="1948" t="s">
        <v>195</v>
      </c>
      <c r="E34" s="1913" t="s">
        <v>39</v>
      </c>
      <c r="F34" s="1961" t="s">
        <v>180</v>
      </c>
      <c r="G34" s="263" t="s">
        <v>35</v>
      </c>
      <c r="H34" s="192">
        <f>I34+K34</f>
        <v>0</v>
      </c>
      <c r="I34" s="193">
        <v>0</v>
      </c>
      <c r="J34" s="223">
        <v>0</v>
      </c>
      <c r="K34" s="255">
        <v>0</v>
      </c>
      <c r="L34" s="751">
        <v>0</v>
      </c>
      <c r="M34" s="255">
        <v>0</v>
      </c>
      <c r="N34" s="1964"/>
      <c r="O34" s="264"/>
      <c r="P34" s="264"/>
      <c r="Q34" s="265"/>
    </row>
    <row r="35" spans="1:17">
      <c r="A35" s="1940"/>
      <c r="B35" s="1943"/>
      <c r="C35" s="1946"/>
      <c r="D35" s="1949"/>
      <c r="E35" s="1960"/>
      <c r="F35" s="1962"/>
      <c r="G35" s="708" t="s">
        <v>175</v>
      </c>
      <c r="H35" s="253">
        <f>I35+K35</f>
        <v>1512.7</v>
      </c>
      <c r="I35" s="254">
        <v>1512.7</v>
      </c>
      <c r="J35" s="750">
        <v>0</v>
      </c>
      <c r="K35" s="267">
        <v>0</v>
      </c>
      <c r="L35" s="753">
        <v>1560</v>
      </c>
      <c r="M35" s="267">
        <v>1700</v>
      </c>
      <c r="N35" s="1965"/>
      <c r="O35" s="245"/>
      <c r="P35" s="245"/>
      <c r="Q35" s="246"/>
    </row>
    <row r="36" spans="1:17">
      <c r="A36" s="1940"/>
      <c r="B36" s="1943"/>
      <c r="C36" s="1946"/>
      <c r="D36" s="1949"/>
      <c r="E36" s="1960"/>
      <c r="F36" s="1962"/>
      <c r="G36" s="257" t="s">
        <v>51</v>
      </c>
      <c r="H36" s="209">
        <f>I36+K36</f>
        <v>0</v>
      </c>
      <c r="I36" s="210">
        <v>0</v>
      </c>
      <c r="J36" s="213">
        <v>0</v>
      </c>
      <c r="K36" s="258"/>
      <c r="L36" s="752"/>
      <c r="M36" s="258"/>
      <c r="N36" s="1965"/>
      <c r="O36" s="245"/>
      <c r="P36" s="245"/>
      <c r="Q36" s="246"/>
    </row>
    <row r="37" spans="1:17" ht="13.5" thickBot="1">
      <c r="A37" s="1941"/>
      <c r="B37" s="1944"/>
      <c r="C37" s="1947"/>
      <c r="D37" s="1950"/>
      <c r="E37" s="1914"/>
      <c r="F37" s="1963"/>
      <c r="G37" s="266" t="s">
        <v>12</v>
      </c>
      <c r="H37" s="217">
        <f>SUM(H34:H36)</f>
        <v>1512.7</v>
      </c>
      <c r="I37" s="217">
        <f t="shared" ref="I37:M37" si="5">SUM(I34:I36)</f>
        <v>1512.7</v>
      </c>
      <c r="J37" s="219">
        <f t="shared" si="5"/>
        <v>0</v>
      </c>
      <c r="K37" s="220">
        <f t="shared" si="5"/>
        <v>0</v>
      </c>
      <c r="L37" s="228">
        <f t="shared" si="5"/>
        <v>1560</v>
      </c>
      <c r="M37" s="220">
        <f t="shared" si="5"/>
        <v>1700</v>
      </c>
      <c r="N37" s="1966"/>
      <c r="O37" s="247"/>
      <c r="P37" s="247"/>
      <c r="Q37" s="248"/>
    </row>
    <row r="38" spans="1:17" ht="13.9" customHeight="1" thickBot="1">
      <c r="A38" s="1939" t="s">
        <v>11</v>
      </c>
      <c r="B38" s="1942" t="s">
        <v>13</v>
      </c>
      <c r="C38" s="1945" t="s">
        <v>55</v>
      </c>
      <c r="D38" s="1948" t="s">
        <v>451</v>
      </c>
      <c r="E38" s="1913" t="s">
        <v>39</v>
      </c>
      <c r="F38" s="1961" t="s">
        <v>180</v>
      </c>
      <c r="G38" s="263" t="s">
        <v>35</v>
      </c>
      <c r="H38" s="192">
        <f>I38+K38</f>
        <v>43</v>
      </c>
      <c r="I38" s="193">
        <v>43</v>
      </c>
      <c r="J38" s="223">
        <v>0</v>
      </c>
      <c r="K38" s="255">
        <v>0</v>
      </c>
      <c r="L38" s="751">
        <v>50</v>
      </c>
      <c r="M38" s="255">
        <v>50</v>
      </c>
      <c r="N38" s="1964" t="s">
        <v>454</v>
      </c>
      <c r="O38" s="264" t="s">
        <v>173</v>
      </c>
      <c r="P38" s="264" t="s">
        <v>173</v>
      </c>
      <c r="Q38" s="265" t="s">
        <v>173</v>
      </c>
    </row>
    <row r="39" spans="1:17" ht="13.9" customHeight="1">
      <c r="A39" s="1940"/>
      <c r="B39" s="1943"/>
      <c r="C39" s="1946"/>
      <c r="D39" s="1949"/>
      <c r="E39" s="1960"/>
      <c r="F39" s="1962"/>
      <c r="G39" s="708" t="s">
        <v>452</v>
      </c>
      <c r="H39" s="253">
        <f>I39+K39</f>
        <v>122.8</v>
      </c>
      <c r="I39" s="254">
        <v>122.8</v>
      </c>
      <c r="J39" s="750">
        <v>0</v>
      </c>
      <c r="K39" s="267">
        <v>0</v>
      </c>
      <c r="L39" s="753">
        <v>130</v>
      </c>
      <c r="M39" s="267">
        <v>130</v>
      </c>
      <c r="N39" s="1965"/>
      <c r="O39" s="245"/>
      <c r="P39" s="245"/>
      <c r="Q39" s="246"/>
    </row>
    <row r="40" spans="1:17" ht="18" customHeight="1">
      <c r="A40" s="1940"/>
      <c r="B40" s="1943"/>
      <c r="C40" s="1946"/>
      <c r="D40" s="1949"/>
      <c r="E40" s="1960"/>
      <c r="F40" s="1962"/>
      <c r="G40" s="257" t="s">
        <v>51</v>
      </c>
      <c r="H40" s="209">
        <f>I40+K40</f>
        <v>0</v>
      </c>
      <c r="I40" s="210">
        <v>0</v>
      </c>
      <c r="J40" s="213">
        <v>0</v>
      </c>
      <c r="K40" s="258"/>
      <c r="L40" s="752"/>
      <c r="M40" s="258"/>
      <c r="N40" s="1965"/>
      <c r="O40" s="245"/>
      <c r="P40" s="245"/>
      <c r="Q40" s="246"/>
    </row>
    <row r="41" spans="1:17" ht="13.5" thickBot="1">
      <c r="A41" s="1941"/>
      <c r="B41" s="1944"/>
      <c r="C41" s="1947"/>
      <c r="D41" s="1950"/>
      <c r="E41" s="1914"/>
      <c r="F41" s="1963"/>
      <c r="G41" s="266" t="s">
        <v>12</v>
      </c>
      <c r="H41" s="217">
        <f>SUM(H38:H40)</f>
        <v>165.8</v>
      </c>
      <c r="I41" s="217">
        <f t="shared" ref="I41:M41" si="6">SUM(I38:I40)</f>
        <v>165.8</v>
      </c>
      <c r="J41" s="219">
        <f t="shared" si="6"/>
        <v>0</v>
      </c>
      <c r="K41" s="220">
        <f t="shared" si="6"/>
        <v>0</v>
      </c>
      <c r="L41" s="228">
        <f t="shared" si="6"/>
        <v>180</v>
      </c>
      <c r="M41" s="220">
        <f t="shared" si="6"/>
        <v>180</v>
      </c>
      <c r="N41" s="1966"/>
      <c r="O41" s="247"/>
      <c r="P41" s="247"/>
      <c r="Q41" s="248"/>
    </row>
    <row r="42" spans="1:17" ht="13.5" thickBot="1">
      <c r="A42" s="268" t="s">
        <v>11</v>
      </c>
      <c r="B42" s="236" t="s">
        <v>13</v>
      </c>
      <c r="C42" s="1967" t="s">
        <v>14</v>
      </c>
      <c r="D42" s="1968"/>
      <c r="E42" s="1958"/>
      <c r="F42" s="1958"/>
      <c r="G42" s="1969"/>
      <c r="H42" s="237">
        <f>H26+H31+H41+H33+H37</f>
        <v>27117.200000000001</v>
      </c>
      <c r="I42" s="237">
        <f t="shared" ref="I42:M42" si="7">I26+I31+I41+I33+I37</f>
        <v>26931.100000000002</v>
      </c>
      <c r="J42" s="237">
        <f t="shared" si="7"/>
        <v>22006.1</v>
      </c>
      <c r="K42" s="237">
        <f t="shared" si="7"/>
        <v>186.1</v>
      </c>
      <c r="L42" s="237">
        <f t="shared" si="7"/>
        <v>27623</v>
      </c>
      <c r="M42" s="237">
        <f t="shared" si="7"/>
        <v>30309</v>
      </c>
      <c r="N42" s="270"/>
      <c r="O42" s="271"/>
      <c r="P42" s="271"/>
      <c r="Q42" s="272"/>
    </row>
    <row r="43" spans="1:17" ht="13.9" customHeight="1" thickBot="1">
      <c r="A43" s="190" t="s">
        <v>11</v>
      </c>
      <c r="B43" s="242" t="s">
        <v>33</v>
      </c>
      <c r="C43" s="1970" t="s">
        <v>196</v>
      </c>
      <c r="D43" s="1971"/>
      <c r="E43" s="1971"/>
      <c r="F43" s="1971"/>
      <c r="G43" s="1971"/>
      <c r="H43" s="1971"/>
      <c r="I43" s="1971"/>
      <c r="J43" s="1971"/>
      <c r="K43" s="1971"/>
      <c r="L43" s="1971"/>
      <c r="M43" s="1971"/>
      <c r="N43" s="1971"/>
      <c r="O43" s="1971"/>
      <c r="P43" s="1971"/>
      <c r="Q43" s="1972"/>
    </row>
    <row r="44" spans="1:17" ht="48" customHeight="1">
      <c r="A44" s="273" t="s">
        <v>11</v>
      </c>
      <c r="B44" s="274" t="s">
        <v>33</v>
      </c>
      <c r="C44" s="1951" t="s">
        <v>11</v>
      </c>
      <c r="D44" s="1954" t="s">
        <v>381</v>
      </c>
      <c r="E44" s="1306" t="s">
        <v>39</v>
      </c>
      <c r="F44" s="1313" t="s">
        <v>180</v>
      </c>
      <c r="G44" s="708" t="s">
        <v>35</v>
      </c>
      <c r="H44" s="192">
        <f>I44+K44</f>
        <v>1864.3</v>
      </c>
      <c r="I44" s="193">
        <v>1864.3</v>
      </c>
      <c r="J44" s="194">
        <v>1744.4</v>
      </c>
      <c r="K44" s="195">
        <v>0</v>
      </c>
      <c r="L44" s="196">
        <v>1990</v>
      </c>
      <c r="M44" s="255">
        <v>2190</v>
      </c>
      <c r="N44" s="721" t="s">
        <v>197</v>
      </c>
      <c r="O44" s="598">
        <v>4</v>
      </c>
      <c r="P44" s="243" t="s">
        <v>173</v>
      </c>
      <c r="Q44" s="244" t="s">
        <v>173</v>
      </c>
    </row>
    <row r="45" spans="1:17" s="505" customFormat="1" ht="16.899999999999999" customHeight="1">
      <c r="A45" s="923"/>
      <c r="B45" s="1315"/>
      <c r="C45" s="1946"/>
      <c r="D45" s="1973"/>
      <c r="E45" s="1309"/>
      <c r="F45" s="1310"/>
      <c r="G45" s="252" t="s">
        <v>35</v>
      </c>
      <c r="H45" s="253">
        <f>I45+K45</f>
        <v>132.6</v>
      </c>
      <c r="I45" s="254">
        <v>130.6</v>
      </c>
      <c r="J45" s="253">
        <v>93.1</v>
      </c>
      <c r="K45" s="965">
        <v>2</v>
      </c>
      <c r="L45" s="966">
        <v>100</v>
      </c>
      <c r="M45" s="267">
        <v>100</v>
      </c>
      <c r="N45" s="967" t="s">
        <v>499</v>
      </c>
      <c r="O45" s="604"/>
      <c r="P45" s="250"/>
      <c r="Q45" s="251"/>
    </row>
    <row r="46" spans="1:17" ht="12.6" customHeight="1">
      <c r="A46" s="909"/>
      <c r="B46" s="1315"/>
      <c r="C46" s="1952"/>
      <c r="D46" s="1955"/>
      <c r="E46" s="1309"/>
      <c r="F46" s="1310"/>
      <c r="G46" s="201" t="s">
        <v>171</v>
      </c>
      <c r="H46" s="202">
        <f>I46+K46</f>
        <v>193</v>
      </c>
      <c r="I46" s="203">
        <v>180</v>
      </c>
      <c r="J46" s="202">
        <v>67</v>
      </c>
      <c r="K46" s="902">
        <v>13</v>
      </c>
      <c r="L46" s="204">
        <v>200</v>
      </c>
      <c r="M46" s="291">
        <v>220</v>
      </c>
      <c r="N46" s="967"/>
      <c r="O46" s="604"/>
      <c r="P46" s="250"/>
      <c r="Q46" s="251"/>
    </row>
    <row r="47" spans="1:17">
      <c r="A47" s="909"/>
      <c r="B47" s="1315"/>
      <c r="C47" s="1952"/>
      <c r="D47" s="1955"/>
      <c r="E47" s="1309"/>
      <c r="F47" s="1310"/>
      <c r="G47" s="208" t="s">
        <v>51</v>
      </c>
      <c r="H47" s="209">
        <f>I47+K47</f>
        <v>0</v>
      </c>
      <c r="I47" s="210">
        <v>0</v>
      </c>
      <c r="J47" s="209">
        <v>0</v>
      </c>
      <c r="K47" s="211">
        <v>0</v>
      </c>
      <c r="L47" s="212"/>
      <c r="M47" s="258"/>
      <c r="N47" s="722"/>
      <c r="O47" s="599"/>
      <c r="P47" s="245"/>
      <c r="Q47" s="246"/>
    </row>
    <row r="48" spans="1:17" s="505" customFormat="1" ht="13.5" thickBot="1">
      <c r="A48" s="275"/>
      <c r="B48" s="276"/>
      <c r="C48" s="1953"/>
      <c r="D48" s="1956"/>
      <c r="E48" s="1307"/>
      <c r="F48" s="1314"/>
      <c r="G48" s="216" t="s">
        <v>12</v>
      </c>
      <c r="H48" s="597">
        <f>H44+H46+H47+H45</f>
        <v>2189.9</v>
      </c>
      <c r="I48" s="597">
        <f t="shared" ref="I48:M48" si="8">I44+I46+I47+I45</f>
        <v>2174.9</v>
      </c>
      <c r="J48" s="597">
        <f t="shared" si="8"/>
        <v>1904.5</v>
      </c>
      <c r="K48" s="597">
        <f t="shared" si="8"/>
        <v>15</v>
      </c>
      <c r="L48" s="597">
        <f t="shared" si="8"/>
        <v>2290</v>
      </c>
      <c r="M48" s="597">
        <f t="shared" si="8"/>
        <v>2510</v>
      </c>
      <c r="N48" s="723"/>
      <c r="O48" s="600"/>
      <c r="P48" s="247"/>
      <c r="Q48" s="248"/>
    </row>
    <row r="49" spans="1:17" ht="48" customHeight="1">
      <c r="A49" s="273" t="s">
        <v>11</v>
      </c>
      <c r="B49" s="1311" t="s">
        <v>33</v>
      </c>
      <c r="C49" s="1951" t="s">
        <v>33</v>
      </c>
      <c r="D49" s="1954" t="s">
        <v>476</v>
      </c>
      <c r="E49" s="1306" t="s">
        <v>39</v>
      </c>
      <c r="F49" s="1313" t="s">
        <v>180</v>
      </c>
      <c r="G49" s="708" t="s">
        <v>175</v>
      </c>
      <c r="H49" s="194">
        <f>I49+K49</f>
        <v>192.7</v>
      </c>
      <c r="I49" s="193">
        <v>192.7</v>
      </c>
      <c r="J49" s="194">
        <v>189.9</v>
      </c>
      <c r="K49" s="195">
        <v>0</v>
      </c>
      <c r="L49" s="196">
        <v>210</v>
      </c>
      <c r="M49" s="255">
        <v>230</v>
      </c>
      <c r="N49" s="721" t="s">
        <v>198</v>
      </c>
      <c r="O49" s="598">
        <v>93</v>
      </c>
      <c r="P49" s="243" t="s">
        <v>468</v>
      </c>
      <c r="Q49" s="244" t="s">
        <v>469</v>
      </c>
    </row>
    <row r="50" spans="1:17" ht="36" customHeight="1">
      <c r="A50" s="909"/>
      <c r="B50" s="1308"/>
      <c r="C50" s="1946"/>
      <c r="D50" s="1973"/>
      <c r="E50" s="1309"/>
      <c r="F50" s="1310"/>
      <c r="G50" s="208" t="s">
        <v>51</v>
      </c>
      <c r="H50" s="209">
        <f>I50+K50</f>
        <v>59.9</v>
      </c>
      <c r="I50" s="210">
        <v>59.9</v>
      </c>
      <c r="J50" s="209">
        <v>59.1</v>
      </c>
      <c r="K50" s="211">
        <v>0</v>
      </c>
      <c r="L50" s="212">
        <v>60</v>
      </c>
      <c r="M50" s="258">
        <v>65</v>
      </c>
      <c r="N50" s="724" t="s">
        <v>199</v>
      </c>
      <c r="O50" s="601">
        <v>3800</v>
      </c>
      <c r="P50" s="602" t="s">
        <v>470</v>
      </c>
      <c r="Q50" s="603" t="s">
        <v>471</v>
      </c>
    </row>
    <row r="51" spans="1:17" ht="36">
      <c r="A51" s="909"/>
      <c r="B51" s="1308"/>
      <c r="C51" s="1952"/>
      <c r="D51" s="1955"/>
      <c r="E51" s="1309"/>
      <c r="F51" s="1310"/>
      <c r="G51" s="727" t="s">
        <v>64</v>
      </c>
      <c r="H51" s="720">
        <f>I51+K51</f>
        <v>297.2</v>
      </c>
      <c r="I51" s="277">
        <v>295</v>
      </c>
      <c r="J51" s="277">
        <v>0.3</v>
      </c>
      <c r="K51" s="278">
        <v>2.2000000000000002</v>
      </c>
      <c r="L51" s="279">
        <v>410</v>
      </c>
      <c r="M51" s="726">
        <v>450</v>
      </c>
      <c r="N51" s="832" t="s">
        <v>382</v>
      </c>
      <c r="O51" s="604">
        <v>110</v>
      </c>
      <c r="P51" s="250" t="s">
        <v>472</v>
      </c>
      <c r="Q51" s="251" t="s">
        <v>436</v>
      </c>
    </row>
    <row r="52" spans="1:17" ht="24">
      <c r="A52" s="909"/>
      <c r="B52" s="1308"/>
      <c r="C52" s="1952"/>
      <c r="D52" s="1955"/>
      <c r="E52" s="1309"/>
      <c r="F52" s="1310"/>
      <c r="G52" s="727" t="s">
        <v>35</v>
      </c>
      <c r="H52" s="720">
        <f>I52+K52</f>
        <v>1</v>
      </c>
      <c r="I52" s="277">
        <v>1</v>
      </c>
      <c r="J52" s="277">
        <v>0</v>
      </c>
      <c r="K52" s="278">
        <v>0</v>
      </c>
      <c r="L52" s="279">
        <v>0</v>
      </c>
      <c r="M52" s="726">
        <v>0</v>
      </c>
      <c r="N52" s="967" t="s">
        <v>473</v>
      </c>
      <c r="O52" s="995">
        <v>25</v>
      </c>
      <c r="P52" s="250" t="s">
        <v>167</v>
      </c>
      <c r="Q52" s="251" t="s">
        <v>167</v>
      </c>
    </row>
    <row r="53" spans="1:17" ht="13.5" thickBot="1">
      <c r="A53" s="275"/>
      <c r="B53" s="1312"/>
      <c r="C53" s="1953"/>
      <c r="D53" s="1956"/>
      <c r="E53" s="1307"/>
      <c r="F53" s="1314"/>
      <c r="G53" s="220">
        <f>SUM(G49:G52)</f>
        <v>0</v>
      </c>
      <c r="H53" s="220">
        <f>SUM(H49:H52)</f>
        <v>550.79999999999995</v>
      </c>
      <c r="I53" s="220">
        <f t="shared" ref="I53:M53" si="9">SUM(I49:I52)</f>
        <v>548.6</v>
      </c>
      <c r="J53" s="220">
        <f t="shared" si="9"/>
        <v>249.3</v>
      </c>
      <c r="K53" s="220">
        <f t="shared" si="9"/>
        <v>2.2000000000000002</v>
      </c>
      <c r="L53" s="220">
        <f t="shared" si="9"/>
        <v>680</v>
      </c>
      <c r="M53" s="220">
        <f t="shared" si="9"/>
        <v>745</v>
      </c>
      <c r="N53" s="723"/>
      <c r="O53" s="605"/>
      <c r="P53" s="247"/>
      <c r="Q53" s="248"/>
    </row>
    <row r="54" spans="1:17" ht="36" customHeight="1">
      <c r="A54" s="273" t="s">
        <v>11</v>
      </c>
      <c r="B54" s="274" t="s">
        <v>33</v>
      </c>
      <c r="C54" s="1951" t="s">
        <v>34</v>
      </c>
      <c r="D54" s="1954" t="s">
        <v>200</v>
      </c>
      <c r="E54" s="1306" t="s">
        <v>39</v>
      </c>
      <c r="F54" s="1313" t="s">
        <v>180</v>
      </c>
      <c r="G54" s="517" t="s">
        <v>35</v>
      </c>
      <c r="H54" s="754">
        <f>I54+K54</f>
        <v>10</v>
      </c>
      <c r="I54" s="755">
        <v>10</v>
      </c>
      <c r="J54" s="755">
        <v>0</v>
      </c>
      <c r="K54" s="711">
        <v>0</v>
      </c>
      <c r="L54" s="282">
        <v>10</v>
      </c>
      <c r="M54" s="282">
        <v>15</v>
      </c>
      <c r="N54" s="721" t="s">
        <v>201</v>
      </c>
      <c r="O54" s="606">
        <v>7</v>
      </c>
      <c r="P54" s="243" t="s">
        <v>166</v>
      </c>
      <c r="Q54" s="244" t="s">
        <v>389</v>
      </c>
    </row>
    <row r="55" spans="1:17" ht="13.15" customHeight="1">
      <c r="A55" s="909"/>
      <c r="B55" s="1315"/>
      <c r="C55" s="1952"/>
      <c r="D55" s="1955"/>
      <c r="E55" s="283"/>
      <c r="F55" s="284"/>
      <c r="G55" s="177" t="s">
        <v>175</v>
      </c>
      <c r="H55" s="964">
        <f>I55+K55</f>
        <v>0</v>
      </c>
      <c r="I55" s="280">
        <v>0</v>
      </c>
      <c r="J55" s="280"/>
      <c r="K55" s="281"/>
      <c r="L55" s="286"/>
      <c r="M55" s="286"/>
      <c r="N55" s="722"/>
      <c r="O55" s="607"/>
      <c r="P55" s="245"/>
      <c r="Q55" s="246"/>
    </row>
    <row r="56" spans="1:17" ht="13.5" thickBot="1">
      <c r="A56" s="275"/>
      <c r="B56" s="276"/>
      <c r="C56" s="1953"/>
      <c r="D56" s="1956"/>
      <c r="E56" s="287"/>
      <c r="F56" s="288"/>
      <c r="G56" s="216" t="s">
        <v>12</v>
      </c>
      <c r="H56" s="597">
        <f t="shared" ref="H56:M56" si="10">H54+H55</f>
        <v>10</v>
      </c>
      <c r="I56" s="597">
        <f t="shared" si="10"/>
        <v>10</v>
      </c>
      <c r="J56" s="597">
        <f t="shared" si="10"/>
        <v>0</v>
      </c>
      <c r="K56" s="597">
        <f t="shared" si="10"/>
        <v>0</v>
      </c>
      <c r="L56" s="597">
        <f t="shared" si="10"/>
        <v>10</v>
      </c>
      <c r="M56" s="597">
        <f t="shared" si="10"/>
        <v>15</v>
      </c>
      <c r="N56" s="725"/>
      <c r="O56" s="608"/>
      <c r="P56" s="609"/>
      <c r="Q56" s="610"/>
    </row>
    <row r="57" spans="1:17" ht="13.5" thickBot="1">
      <c r="A57" s="275" t="s">
        <v>11</v>
      </c>
      <c r="B57" s="276" t="s">
        <v>33</v>
      </c>
      <c r="C57" s="1957" t="s">
        <v>14</v>
      </c>
      <c r="D57" s="1958"/>
      <c r="E57" s="1958"/>
      <c r="F57" s="1958"/>
      <c r="G57" s="1959"/>
      <c r="H57" s="611">
        <f>H56+H53+H48</f>
        <v>2750.7</v>
      </c>
      <c r="I57" s="611">
        <f t="shared" ref="I57:M57" si="11">I56+I53+I48</f>
        <v>2733.5</v>
      </c>
      <c r="J57" s="611">
        <f t="shared" si="11"/>
        <v>2153.8000000000002</v>
      </c>
      <c r="K57" s="611">
        <f t="shared" si="11"/>
        <v>17.2</v>
      </c>
      <c r="L57" s="611">
        <f t="shared" si="11"/>
        <v>2980</v>
      </c>
      <c r="M57" s="611">
        <f t="shared" si="11"/>
        <v>3270</v>
      </c>
      <c r="N57" s="239"/>
      <c r="O57" s="240"/>
      <c r="P57" s="240"/>
      <c r="Q57" s="241"/>
    </row>
    <row r="58" spans="1:17" ht="13.5" thickBot="1">
      <c r="A58" s="190" t="s">
        <v>11</v>
      </c>
      <c r="B58" s="242" t="s">
        <v>34</v>
      </c>
      <c r="C58" s="1936" t="s">
        <v>202</v>
      </c>
      <c r="D58" s="1937"/>
      <c r="E58" s="1937"/>
      <c r="F58" s="1937"/>
      <c r="G58" s="1937"/>
      <c r="H58" s="1937"/>
      <c r="I58" s="1937"/>
      <c r="J58" s="1937"/>
      <c r="K58" s="1937"/>
      <c r="L58" s="1937"/>
      <c r="M58" s="1937"/>
      <c r="N58" s="1937"/>
      <c r="O58" s="1937"/>
      <c r="P58" s="1937"/>
      <c r="Q58" s="1938"/>
    </row>
    <row r="59" spans="1:17" ht="13.15" customHeight="1">
      <c r="A59" s="1939" t="s">
        <v>11</v>
      </c>
      <c r="B59" s="1942" t="s">
        <v>34</v>
      </c>
      <c r="C59" s="1945" t="s">
        <v>11</v>
      </c>
      <c r="D59" s="1948" t="s">
        <v>203</v>
      </c>
      <c r="E59" s="1913" t="s">
        <v>39</v>
      </c>
      <c r="F59" s="1961" t="s">
        <v>180</v>
      </c>
      <c r="G59" s="263" t="s">
        <v>175</v>
      </c>
      <c r="H59" s="192">
        <f>I59+K59</f>
        <v>194.4</v>
      </c>
      <c r="I59" s="193">
        <v>194.4</v>
      </c>
      <c r="J59" s="194">
        <v>191.6</v>
      </c>
      <c r="K59" s="195">
        <v>0</v>
      </c>
      <c r="L59" s="196">
        <v>160</v>
      </c>
      <c r="M59" s="255">
        <v>165</v>
      </c>
      <c r="N59" s="1964" t="s">
        <v>204</v>
      </c>
      <c r="O59" s="264" t="s">
        <v>390</v>
      </c>
      <c r="P59" s="264" t="s">
        <v>390</v>
      </c>
      <c r="Q59" s="265" t="s">
        <v>390</v>
      </c>
    </row>
    <row r="60" spans="1:17">
      <c r="A60" s="1940"/>
      <c r="B60" s="1943"/>
      <c r="C60" s="1946"/>
      <c r="D60" s="1949"/>
      <c r="E60" s="1960"/>
      <c r="F60" s="1962"/>
      <c r="G60" s="201" t="s">
        <v>51</v>
      </c>
      <c r="H60" s="289">
        <f>I60+K60</f>
        <v>0</v>
      </c>
      <c r="I60" s="203">
        <v>0</v>
      </c>
      <c r="J60" s="202">
        <v>0</v>
      </c>
      <c r="K60" s="290"/>
      <c r="L60" s="204"/>
      <c r="M60" s="291"/>
      <c r="N60" s="1965"/>
      <c r="O60" s="245"/>
      <c r="P60" s="245"/>
      <c r="Q60" s="246"/>
    </row>
    <row r="61" spans="1:17">
      <c r="A61" s="1940"/>
      <c r="B61" s="1943"/>
      <c r="C61" s="1946"/>
      <c r="D61" s="1949"/>
      <c r="E61" s="1960"/>
      <c r="F61" s="1962"/>
      <c r="G61" s="201" t="s">
        <v>171</v>
      </c>
      <c r="H61" s="289">
        <f>I61+K61</f>
        <v>0</v>
      </c>
      <c r="I61" s="203">
        <v>0</v>
      </c>
      <c r="J61" s="202">
        <v>0</v>
      </c>
      <c r="K61" s="290">
        <v>0</v>
      </c>
      <c r="L61" s="204"/>
      <c r="M61" s="291"/>
      <c r="N61" s="1965"/>
      <c r="O61" s="245"/>
      <c r="P61" s="245"/>
      <c r="Q61" s="246"/>
    </row>
    <row r="62" spans="1:17">
      <c r="A62" s="1940"/>
      <c r="B62" s="1943"/>
      <c r="C62" s="1946"/>
      <c r="D62" s="1949"/>
      <c r="E62" s="1960"/>
      <c r="F62" s="1962"/>
      <c r="G62" s="257" t="s">
        <v>35</v>
      </c>
      <c r="H62" s="709">
        <f>I62+K62</f>
        <v>121.2</v>
      </c>
      <c r="I62" s="210">
        <v>121.2</v>
      </c>
      <c r="J62" s="209">
        <v>106.5</v>
      </c>
      <c r="K62" s="211"/>
      <c r="L62" s="212">
        <v>160</v>
      </c>
      <c r="M62" s="258">
        <v>165</v>
      </c>
      <c r="N62" s="1965"/>
      <c r="O62" s="245"/>
      <c r="P62" s="245"/>
      <c r="Q62" s="246"/>
    </row>
    <row r="63" spans="1:17" ht="13.5" thickBot="1">
      <c r="A63" s="1941"/>
      <c r="B63" s="1944"/>
      <c r="C63" s="1947"/>
      <c r="D63" s="1950"/>
      <c r="E63" s="1914"/>
      <c r="F63" s="1963"/>
      <c r="G63" s="266" t="s">
        <v>12</v>
      </c>
      <c r="H63" s="292">
        <f>SUM(H59:H62)</f>
        <v>315.60000000000002</v>
      </c>
      <c r="I63" s="292">
        <f t="shared" ref="I63:M63" si="12">SUM(I59:I62)</f>
        <v>315.60000000000002</v>
      </c>
      <c r="J63" s="292">
        <f t="shared" si="12"/>
        <v>298.10000000000002</v>
      </c>
      <c r="K63" s="292">
        <f t="shared" si="12"/>
        <v>0</v>
      </c>
      <c r="L63" s="292">
        <f t="shared" si="12"/>
        <v>320</v>
      </c>
      <c r="M63" s="292">
        <f t="shared" si="12"/>
        <v>330</v>
      </c>
      <c r="N63" s="1966"/>
      <c r="O63" s="247"/>
      <c r="P63" s="247"/>
      <c r="Q63" s="248"/>
    </row>
    <row r="64" spans="1:17">
      <c r="A64" s="1974" t="s">
        <v>11</v>
      </c>
      <c r="B64" s="1977" t="s">
        <v>34</v>
      </c>
      <c r="C64" s="1951" t="s">
        <v>13</v>
      </c>
      <c r="D64" s="1954" t="s">
        <v>406</v>
      </c>
      <c r="E64" s="1913" t="s">
        <v>39</v>
      </c>
      <c r="F64" s="1983" t="s">
        <v>180</v>
      </c>
      <c r="G64" s="708" t="s">
        <v>35</v>
      </c>
      <c r="H64" s="192">
        <f>I64+K64</f>
        <v>338.59999999999997</v>
      </c>
      <c r="I64" s="193">
        <v>337.9</v>
      </c>
      <c r="J64" s="194">
        <v>276.10000000000002</v>
      </c>
      <c r="K64" s="195">
        <v>0.7</v>
      </c>
      <c r="L64" s="255">
        <v>215</v>
      </c>
      <c r="M64" s="255">
        <v>230</v>
      </c>
      <c r="N64" s="1964" t="s">
        <v>204</v>
      </c>
      <c r="O64" s="264" t="s">
        <v>474</v>
      </c>
      <c r="P64" s="264" t="s">
        <v>474</v>
      </c>
      <c r="Q64" s="265" t="s">
        <v>474</v>
      </c>
    </row>
    <row r="65" spans="1:17">
      <c r="A65" s="1975"/>
      <c r="B65" s="1943"/>
      <c r="C65" s="1946"/>
      <c r="D65" s="1973"/>
      <c r="E65" s="1960"/>
      <c r="F65" s="1962"/>
      <c r="G65" s="201" t="s">
        <v>171</v>
      </c>
      <c r="H65" s="202">
        <f>I65+K65</f>
        <v>25</v>
      </c>
      <c r="I65" s="203">
        <v>25</v>
      </c>
      <c r="J65" s="202"/>
      <c r="K65" s="290"/>
      <c r="L65" s="291">
        <v>15</v>
      </c>
      <c r="M65" s="291">
        <v>20</v>
      </c>
      <c r="N65" s="1965"/>
      <c r="O65" s="245"/>
      <c r="P65" s="245"/>
      <c r="Q65" s="246"/>
    </row>
    <row r="66" spans="1:17">
      <c r="A66" s="1975"/>
      <c r="B66" s="1943"/>
      <c r="C66" s="1946"/>
      <c r="D66" s="1973"/>
      <c r="E66" s="1960"/>
      <c r="F66" s="1962"/>
      <c r="G66" s="903" t="s">
        <v>51</v>
      </c>
      <c r="H66" s="209">
        <f>I66+K66</f>
        <v>2.2000000000000002</v>
      </c>
      <c r="I66" s="210">
        <v>2.2000000000000002</v>
      </c>
      <c r="J66" s="209">
        <v>2.1</v>
      </c>
      <c r="K66" s="211"/>
      <c r="L66" s="258"/>
      <c r="M66" s="258"/>
      <c r="N66" s="1965"/>
      <c r="O66" s="245"/>
      <c r="P66" s="245"/>
      <c r="Q66" s="246"/>
    </row>
    <row r="67" spans="1:17" ht="13.9" customHeight="1" thickBot="1">
      <c r="A67" s="1976"/>
      <c r="B67" s="1978"/>
      <c r="C67" s="1979"/>
      <c r="D67" s="2057"/>
      <c r="E67" s="1914"/>
      <c r="F67" s="1984"/>
      <c r="G67" s="266" t="s">
        <v>12</v>
      </c>
      <c r="H67" s="217">
        <f>SUM(H64:H66)</f>
        <v>365.79999999999995</v>
      </c>
      <c r="I67" s="217">
        <f t="shared" ref="I67:M67" si="13">SUM(I64:I66)</f>
        <v>365.09999999999997</v>
      </c>
      <c r="J67" s="217">
        <f t="shared" si="13"/>
        <v>278.20000000000005</v>
      </c>
      <c r="K67" s="217">
        <f t="shared" si="13"/>
        <v>0.7</v>
      </c>
      <c r="L67" s="217">
        <f t="shared" si="13"/>
        <v>230</v>
      </c>
      <c r="M67" s="217">
        <f t="shared" si="13"/>
        <v>250</v>
      </c>
      <c r="N67" s="1966"/>
      <c r="O67" s="247"/>
      <c r="P67" s="247"/>
      <c r="Q67" s="248"/>
    </row>
    <row r="68" spans="1:17" ht="13.15" customHeight="1" thickBot="1">
      <c r="A68" s="268" t="s">
        <v>11</v>
      </c>
      <c r="B68" s="236" t="s">
        <v>34</v>
      </c>
      <c r="C68" s="1967" t="s">
        <v>14</v>
      </c>
      <c r="D68" s="1968"/>
      <c r="E68" s="1968"/>
      <c r="F68" s="1968"/>
      <c r="G68" s="1969"/>
      <c r="H68" s="237">
        <f>H67+H63</f>
        <v>681.4</v>
      </c>
      <c r="I68" s="237">
        <f t="shared" ref="I68:M68" si="14">I67+I63</f>
        <v>680.7</v>
      </c>
      <c r="J68" s="237">
        <f t="shared" si="14"/>
        <v>576.30000000000007</v>
      </c>
      <c r="K68" s="237">
        <f t="shared" si="14"/>
        <v>0.7</v>
      </c>
      <c r="L68" s="237">
        <f t="shared" si="14"/>
        <v>550</v>
      </c>
      <c r="M68" s="237">
        <f t="shared" si="14"/>
        <v>580</v>
      </c>
      <c r="N68" s="612"/>
      <c r="O68" s="271"/>
      <c r="P68" s="271"/>
      <c r="Q68" s="272"/>
    </row>
    <row r="69" spans="1:17" ht="42" customHeight="1" thickBot="1">
      <c r="A69" s="268" t="s">
        <v>11</v>
      </c>
      <c r="B69" s="2058" t="s">
        <v>56</v>
      </c>
      <c r="C69" s="2059"/>
      <c r="D69" s="2059"/>
      <c r="E69" s="2059"/>
      <c r="F69" s="2059"/>
      <c r="G69" s="2060"/>
      <c r="H69" s="304">
        <f>H42+H20+H57+H68</f>
        <v>49294.7</v>
      </c>
      <c r="I69" s="304">
        <f t="shared" ref="I69:M69" si="15">I42+I20+I57+I68</f>
        <v>49040.1</v>
      </c>
      <c r="J69" s="304">
        <f t="shared" si="15"/>
        <v>39640.200000000004</v>
      </c>
      <c r="K69" s="304">
        <f t="shared" si="15"/>
        <v>254.59999999999997</v>
      </c>
      <c r="L69" s="304">
        <f t="shared" si="15"/>
        <v>49893</v>
      </c>
      <c r="M69" s="304">
        <f t="shared" si="15"/>
        <v>54724</v>
      </c>
      <c r="N69" s="305"/>
      <c r="O69" s="305"/>
      <c r="P69" s="305"/>
      <c r="Q69" s="306"/>
    </row>
    <row r="70" spans="1:17" ht="13.15" customHeight="1" thickBot="1">
      <c r="A70" s="189" t="s">
        <v>13</v>
      </c>
      <c r="B70" s="2061" t="s">
        <v>205</v>
      </c>
      <c r="C70" s="2062"/>
      <c r="D70" s="2062"/>
      <c r="E70" s="2062"/>
      <c r="F70" s="2062"/>
      <c r="G70" s="2062"/>
      <c r="H70" s="2062"/>
      <c r="I70" s="2062"/>
      <c r="J70" s="2062"/>
      <c r="K70" s="2062"/>
      <c r="L70" s="2062"/>
      <c r="M70" s="2062"/>
      <c r="N70" s="2062"/>
      <c r="O70" s="2062"/>
      <c r="P70" s="2062"/>
      <c r="Q70" s="2063"/>
    </row>
    <row r="71" spans="1:17" ht="18" customHeight="1" thickBot="1">
      <c r="A71" s="190" t="s">
        <v>13</v>
      </c>
      <c r="B71" s="242" t="s">
        <v>11</v>
      </c>
      <c r="C71" s="2064" t="s">
        <v>206</v>
      </c>
      <c r="D71" s="2065"/>
      <c r="E71" s="2065"/>
      <c r="F71" s="2065"/>
      <c r="G71" s="2065"/>
      <c r="H71" s="2065"/>
      <c r="I71" s="2065"/>
      <c r="J71" s="2065"/>
      <c r="K71" s="2065"/>
      <c r="L71" s="2065"/>
      <c r="M71" s="2065"/>
      <c r="N71" s="2065"/>
      <c r="O71" s="2065"/>
      <c r="P71" s="2065"/>
      <c r="Q71" s="2066"/>
    </row>
    <row r="72" spans="1:17" ht="13.15" customHeight="1">
      <c r="A72" s="1920" t="s">
        <v>13</v>
      </c>
      <c r="B72" s="1922" t="s">
        <v>11</v>
      </c>
      <c r="C72" s="1909" t="s">
        <v>11</v>
      </c>
      <c r="D72" s="1924" t="s">
        <v>207</v>
      </c>
      <c r="E72" s="2067" t="s">
        <v>39</v>
      </c>
      <c r="F72" s="1915" t="s">
        <v>180</v>
      </c>
      <c r="G72" s="293" t="s">
        <v>35</v>
      </c>
      <c r="H72" s="194">
        <f>I72+K72</f>
        <v>20</v>
      </c>
      <c r="I72" s="193">
        <v>20</v>
      </c>
      <c r="J72" s="193">
        <v>0</v>
      </c>
      <c r="K72" s="195">
        <v>0</v>
      </c>
      <c r="L72" s="255">
        <v>15</v>
      </c>
      <c r="M72" s="223">
        <v>20</v>
      </c>
      <c r="N72" s="2069" t="s">
        <v>208</v>
      </c>
      <c r="O72" s="294">
        <v>30</v>
      </c>
      <c r="P72" s="294">
        <v>30</v>
      </c>
      <c r="Q72" s="295">
        <v>30</v>
      </c>
    </row>
    <row r="73" spans="1:17" ht="42" customHeight="1" thickBot="1">
      <c r="A73" s="1921"/>
      <c r="B73" s="1923"/>
      <c r="C73" s="1910"/>
      <c r="D73" s="1925"/>
      <c r="E73" s="2068"/>
      <c r="F73" s="1916"/>
      <c r="G73" s="296" t="s">
        <v>12</v>
      </c>
      <c r="H73" s="297">
        <f t="shared" ref="H73:M73" si="16">SUM(H72:H72)</f>
        <v>20</v>
      </c>
      <c r="I73" s="297">
        <f t="shared" si="16"/>
        <v>20</v>
      </c>
      <c r="J73" s="297">
        <f t="shared" si="16"/>
        <v>0</v>
      </c>
      <c r="K73" s="298">
        <f t="shared" si="16"/>
        <v>0</v>
      </c>
      <c r="L73" s="227">
        <f t="shared" si="16"/>
        <v>15</v>
      </c>
      <c r="M73" s="298">
        <f t="shared" si="16"/>
        <v>20</v>
      </c>
      <c r="N73" s="2070"/>
      <c r="O73" s="299"/>
      <c r="P73" s="299"/>
      <c r="Q73" s="300"/>
    </row>
    <row r="74" spans="1:17" s="505" customFormat="1" ht="13.15" customHeight="1">
      <c r="A74" s="910" t="s">
        <v>13</v>
      </c>
      <c r="B74" s="274" t="s">
        <v>11</v>
      </c>
      <c r="C74" s="1909" t="s">
        <v>33</v>
      </c>
      <c r="D74" s="1917" t="s">
        <v>209</v>
      </c>
      <c r="E74" s="1933" t="s">
        <v>39</v>
      </c>
      <c r="F74" s="1915" t="s">
        <v>180</v>
      </c>
      <c r="G74" s="293" t="s">
        <v>35</v>
      </c>
      <c r="H74" s="194">
        <f>I74+K74</f>
        <v>10</v>
      </c>
      <c r="I74" s="193">
        <v>10</v>
      </c>
      <c r="J74" s="193">
        <v>0</v>
      </c>
      <c r="K74" s="195">
        <v>0</v>
      </c>
      <c r="L74" s="255">
        <v>30</v>
      </c>
      <c r="M74" s="223">
        <v>0</v>
      </c>
      <c r="N74" s="1926" t="s">
        <v>210</v>
      </c>
      <c r="O74" s="294">
        <v>1000</v>
      </c>
      <c r="P74" s="294">
        <v>0</v>
      </c>
      <c r="Q74" s="295">
        <v>0</v>
      </c>
    </row>
    <row r="75" spans="1:17" s="505" customFormat="1" ht="27.6" customHeight="1" thickBot="1">
      <c r="A75" s="301"/>
      <c r="B75" s="276"/>
      <c r="C75" s="1910"/>
      <c r="D75" s="1918"/>
      <c r="E75" s="1934"/>
      <c r="F75" s="1935"/>
      <c r="G75" s="296" t="s">
        <v>12</v>
      </c>
      <c r="H75" s="297">
        <f t="shared" ref="H75:M75" si="17">SUM(H74:H74)</f>
        <v>10</v>
      </c>
      <c r="I75" s="297">
        <f t="shared" si="17"/>
        <v>10</v>
      </c>
      <c r="J75" s="297">
        <f t="shared" si="17"/>
        <v>0</v>
      </c>
      <c r="K75" s="298">
        <f t="shared" si="17"/>
        <v>0</v>
      </c>
      <c r="L75" s="227">
        <f t="shared" si="17"/>
        <v>30</v>
      </c>
      <c r="M75" s="298">
        <f t="shared" si="17"/>
        <v>0</v>
      </c>
      <c r="N75" s="1927"/>
      <c r="O75" s="613"/>
      <c r="P75" s="614"/>
      <c r="Q75" s="615"/>
    </row>
    <row r="76" spans="1:17" ht="13.15" customHeight="1" thickBot="1">
      <c r="A76" s="911" t="s">
        <v>13</v>
      </c>
      <c r="B76" s="1312" t="s">
        <v>11</v>
      </c>
      <c r="C76" s="1928" t="s">
        <v>14</v>
      </c>
      <c r="D76" s="1929"/>
      <c r="E76" s="1929"/>
      <c r="F76" s="1929"/>
      <c r="G76" s="1929"/>
      <c r="H76" s="616">
        <f>H73+H75</f>
        <v>30</v>
      </c>
      <c r="I76" s="616">
        <f t="shared" ref="I76:M76" si="18">I73+I75</f>
        <v>30</v>
      </c>
      <c r="J76" s="616">
        <f t="shared" si="18"/>
        <v>0</v>
      </c>
      <c r="K76" s="616">
        <f t="shared" si="18"/>
        <v>0</v>
      </c>
      <c r="L76" s="616">
        <f t="shared" si="18"/>
        <v>45</v>
      </c>
      <c r="M76" s="616">
        <f t="shared" si="18"/>
        <v>20</v>
      </c>
      <c r="N76" s="617"/>
      <c r="O76" s="240"/>
      <c r="P76" s="240"/>
      <c r="Q76" s="241"/>
    </row>
    <row r="77" spans="1:17" ht="25.15" customHeight="1" thickBot="1">
      <c r="A77" s="190" t="s">
        <v>13</v>
      </c>
      <c r="B77" s="242" t="s">
        <v>13</v>
      </c>
      <c r="C77" s="1936" t="s">
        <v>383</v>
      </c>
      <c r="D77" s="1937"/>
      <c r="E77" s="1937"/>
      <c r="F77" s="1937"/>
      <c r="G77" s="1937"/>
      <c r="H77" s="1937"/>
      <c r="I77" s="1937"/>
      <c r="J77" s="1937"/>
      <c r="K77" s="1937"/>
      <c r="L77" s="1937"/>
      <c r="M77" s="1937"/>
      <c r="N77" s="1937"/>
      <c r="O77" s="1937"/>
      <c r="P77" s="1937"/>
      <c r="Q77" s="1938"/>
    </row>
    <row r="78" spans="1:17" ht="24" customHeight="1">
      <c r="A78" s="910" t="s">
        <v>13</v>
      </c>
      <c r="B78" s="274" t="s">
        <v>13</v>
      </c>
      <c r="C78" s="1909" t="s">
        <v>38</v>
      </c>
      <c r="D78" s="1917" t="s">
        <v>384</v>
      </c>
      <c r="E78" s="1913" t="s">
        <v>39</v>
      </c>
      <c r="F78" s="1915" t="s">
        <v>180</v>
      </c>
      <c r="G78" s="904" t="s">
        <v>35</v>
      </c>
      <c r="H78" s="193">
        <f>I78+K78</f>
        <v>139.6</v>
      </c>
      <c r="I78" s="193">
        <v>139.6</v>
      </c>
      <c r="J78" s="193">
        <v>0</v>
      </c>
      <c r="K78" s="193">
        <v>0</v>
      </c>
      <c r="L78" s="193">
        <v>150</v>
      </c>
      <c r="M78" s="736">
        <v>150</v>
      </c>
      <c r="N78" s="731"/>
      <c r="O78" s="199"/>
      <c r="P78" s="199"/>
      <c r="Q78" s="200"/>
    </row>
    <row r="79" spans="1:17" ht="18" customHeight="1" thickBot="1">
      <c r="A79" s="301"/>
      <c r="B79" s="276"/>
      <c r="C79" s="1910"/>
      <c r="D79" s="1918"/>
      <c r="E79" s="1914"/>
      <c r="F79" s="1916"/>
      <c r="G79" s="734" t="s">
        <v>12</v>
      </c>
      <c r="H79" s="261">
        <f>SUM(H78:H78)</f>
        <v>139.6</v>
      </c>
      <c r="I79" s="261">
        <f t="shared" ref="I79:M79" si="19">SUM(I78:I78)</f>
        <v>139.6</v>
      </c>
      <c r="J79" s="261">
        <f t="shared" si="19"/>
        <v>0</v>
      </c>
      <c r="K79" s="261">
        <f t="shared" si="19"/>
        <v>0</v>
      </c>
      <c r="L79" s="261">
        <f t="shared" si="19"/>
        <v>150</v>
      </c>
      <c r="M79" s="737">
        <f t="shared" si="19"/>
        <v>150</v>
      </c>
      <c r="N79" s="732"/>
      <c r="O79" s="299"/>
      <c r="P79" s="302"/>
      <c r="Q79" s="300"/>
    </row>
    <row r="80" spans="1:17" ht="13.15" customHeight="1">
      <c r="A80" s="1920"/>
      <c r="B80" s="1922"/>
      <c r="C80" s="1909"/>
      <c r="D80" s="1930" t="s">
        <v>211</v>
      </c>
      <c r="E80" s="1931"/>
      <c r="F80" s="1932"/>
      <c r="G80" s="735"/>
      <c r="H80" s="738"/>
      <c r="I80" s="739"/>
      <c r="J80" s="739"/>
      <c r="K80" s="739"/>
      <c r="L80" s="739"/>
      <c r="M80" s="740"/>
      <c r="N80" s="1885" t="s">
        <v>212</v>
      </c>
      <c r="O80" s="294">
        <v>2000</v>
      </c>
      <c r="P80" s="294">
        <v>2500</v>
      </c>
      <c r="Q80" s="295">
        <v>2600</v>
      </c>
    </row>
    <row r="81" spans="1:17" ht="26.45" customHeight="1" thickBot="1">
      <c r="A81" s="1921"/>
      <c r="B81" s="1923"/>
      <c r="C81" s="1910"/>
      <c r="D81" s="1925"/>
      <c r="E81" s="1914"/>
      <c r="F81" s="1916"/>
      <c r="G81" s="729"/>
      <c r="H81" s="728"/>
      <c r="I81" s="741"/>
      <c r="J81" s="741"/>
      <c r="K81" s="741"/>
      <c r="L81" s="741"/>
      <c r="M81" s="742"/>
      <c r="N81" s="1919"/>
      <c r="O81" s="299"/>
      <c r="P81" s="299"/>
      <c r="Q81" s="300"/>
    </row>
    <row r="82" spans="1:17" ht="13.15" customHeight="1">
      <c r="A82" s="910"/>
      <c r="B82" s="274"/>
      <c r="C82" s="1909"/>
      <c r="D82" s="1917" t="s">
        <v>213</v>
      </c>
      <c r="E82" s="1913"/>
      <c r="F82" s="1915"/>
      <c r="G82" s="730"/>
      <c r="H82" s="743"/>
      <c r="I82" s="744"/>
      <c r="J82" s="744"/>
      <c r="K82" s="744"/>
      <c r="L82" s="744"/>
      <c r="M82" s="745"/>
      <c r="N82" s="1885" t="s">
        <v>214</v>
      </c>
      <c r="O82" s="294">
        <v>50</v>
      </c>
      <c r="P82" s="294">
        <v>50</v>
      </c>
      <c r="Q82" s="295">
        <v>50</v>
      </c>
    </row>
    <row r="83" spans="1:17" ht="17.45" customHeight="1" thickBot="1">
      <c r="A83" s="301"/>
      <c r="B83" s="276"/>
      <c r="C83" s="1910"/>
      <c r="D83" s="1918"/>
      <c r="E83" s="1914"/>
      <c r="F83" s="1916"/>
      <c r="G83" s="729"/>
      <c r="H83" s="728"/>
      <c r="I83" s="741"/>
      <c r="J83" s="741"/>
      <c r="K83" s="741"/>
      <c r="L83" s="741"/>
      <c r="M83" s="742"/>
      <c r="N83" s="1919"/>
      <c r="O83" s="299"/>
      <c r="P83" s="302"/>
      <c r="Q83" s="300"/>
    </row>
    <row r="84" spans="1:17" ht="13.15" customHeight="1">
      <c r="A84" s="910"/>
      <c r="B84" s="274"/>
      <c r="C84" s="1909"/>
      <c r="D84" s="1911" t="s">
        <v>385</v>
      </c>
      <c r="E84" s="1913"/>
      <c r="F84" s="1915"/>
      <c r="G84" s="730"/>
      <c r="H84" s="743"/>
      <c r="I84" s="744"/>
      <c r="J84" s="744"/>
      <c r="K84" s="744"/>
      <c r="L84" s="744"/>
      <c r="M84" s="745"/>
      <c r="N84" s="1883" t="s">
        <v>215</v>
      </c>
      <c r="O84" s="294">
        <v>1</v>
      </c>
      <c r="P84" s="294">
        <v>1</v>
      </c>
      <c r="Q84" s="295">
        <v>1</v>
      </c>
    </row>
    <row r="85" spans="1:17" ht="19.149999999999999" customHeight="1" thickBot="1">
      <c r="A85" s="301"/>
      <c r="B85" s="276"/>
      <c r="C85" s="1910"/>
      <c r="D85" s="1912"/>
      <c r="E85" s="1914"/>
      <c r="F85" s="1916"/>
      <c r="G85" s="729"/>
      <c r="H85" s="728"/>
      <c r="I85" s="741"/>
      <c r="J85" s="741"/>
      <c r="K85" s="741"/>
      <c r="L85" s="741"/>
      <c r="M85" s="742"/>
      <c r="N85" s="1884"/>
      <c r="O85" s="299"/>
      <c r="P85" s="302"/>
      <c r="Q85" s="300"/>
    </row>
    <row r="86" spans="1:17" ht="13.15" customHeight="1">
      <c r="A86" s="910"/>
      <c r="B86" s="274"/>
      <c r="C86" s="1909"/>
      <c r="D86" s="1924" t="s">
        <v>216</v>
      </c>
      <c r="E86" s="1913"/>
      <c r="F86" s="1915"/>
      <c r="G86" s="730"/>
      <c r="H86" s="743"/>
      <c r="I86" s="744"/>
      <c r="J86" s="744"/>
      <c r="K86" s="744"/>
      <c r="L86" s="744"/>
      <c r="M86" s="745"/>
      <c r="N86" s="1885" t="s">
        <v>217</v>
      </c>
      <c r="O86" s="294">
        <v>70</v>
      </c>
      <c r="P86" s="294">
        <v>70</v>
      </c>
      <c r="Q86" s="295">
        <v>70</v>
      </c>
    </row>
    <row r="87" spans="1:17" ht="25.15" customHeight="1" thickBot="1">
      <c r="A87" s="301"/>
      <c r="B87" s="276"/>
      <c r="C87" s="1910"/>
      <c r="D87" s="1925"/>
      <c r="E87" s="1914"/>
      <c r="F87" s="1916"/>
      <c r="G87" s="729"/>
      <c r="H87" s="728"/>
      <c r="I87" s="741"/>
      <c r="J87" s="741"/>
      <c r="K87" s="741"/>
      <c r="L87" s="741"/>
      <c r="M87" s="742"/>
      <c r="N87" s="1908"/>
      <c r="O87" s="299"/>
      <c r="P87" s="299"/>
      <c r="Q87" s="300"/>
    </row>
    <row r="88" spans="1:17" ht="13.15" customHeight="1">
      <c r="A88" s="1920"/>
      <c r="B88" s="1922"/>
      <c r="C88" s="1909"/>
      <c r="D88" s="1917" t="s">
        <v>219</v>
      </c>
      <c r="E88" s="1913"/>
      <c r="F88" s="1915"/>
      <c r="G88" s="730"/>
      <c r="H88" s="743"/>
      <c r="I88" s="744"/>
      <c r="J88" s="744"/>
      <c r="K88" s="744"/>
      <c r="L88" s="744"/>
      <c r="M88" s="745"/>
      <c r="N88" s="1303" t="s">
        <v>218</v>
      </c>
      <c r="O88" s="294">
        <v>44</v>
      </c>
      <c r="P88" s="294">
        <v>46</v>
      </c>
      <c r="Q88" s="295">
        <v>48</v>
      </c>
    </row>
    <row r="89" spans="1:17" ht="30.6" customHeight="1" thickBot="1">
      <c r="A89" s="1921"/>
      <c r="B89" s="1923"/>
      <c r="C89" s="1910"/>
      <c r="D89" s="1918"/>
      <c r="E89" s="1914"/>
      <c r="F89" s="1916"/>
      <c r="G89" s="729"/>
      <c r="H89" s="728"/>
      <c r="I89" s="741"/>
      <c r="J89" s="741"/>
      <c r="K89" s="741"/>
      <c r="L89" s="741"/>
      <c r="M89" s="742"/>
      <c r="N89" s="733"/>
      <c r="O89" s="299"/>
      <c r="P89" s="302"/>
      <c r="Q89" s="300"/>
    </row>
    <row r="90" spans="1:17" ht="13.15" customHeight="1">
      <c r="A90" s="910"/>
      <c r="B90" s="274"/>
      <c r="C90" s="1909"/>
      <c r="D90" s="1911" t="s">
        <v>220</v>
      </c>
      <c r="E90" s="1913"/>
      <c r="F90" s="1915"/>
      <c r="G90" s="730"/>
      <c r="H90" s="743"/>
      <c r="I90" s="744"/>
      <c r="J90" s="744"/>
      <c r="K90" s="744"/>
      <c r="L90" s="744"/>
      <c r="M90" s="745"/>
      <c r="N90" s="1883" t="s">
        <v>221</v>
      </c>
      <c r="O90" s="294">
        <v>44</v>
      </c>
      <c r="P90" s="294">
        <v>46</v>
      </c>
      <c r="Q90" s="295">
        <v>48</v>
      </c>
    </row>
    <row r="91" spans="1:17" ht="43.15" customHeight="1" thickBot="1">
      <c r="A91" s="301"/>
      <c r="B91" s="276"/>
      <c r="C91" s="1910"/>
      <c r="D91" s="1912"/>
      <c r="E91" s="1914"/>
      <c r="F91" s="1916"/>
      <c r="G91" s="729"/>
      <c r="H91" s="728"/>
      <c r="I91" s="741"/>
      <c r="J91" s="741"/>
      <c r="K91" s="741"/>
      <c r="L91" s="741"/>
      <c r="M91" s="742"/>
      <c r="N91" s="1884"/>
      <c r="O91" s="299"/>
      <c r="P91" s="302"/>
      <c r="Q91" s="300"/>
    </row>
    <row r="92" spans="1:17" ht="13.15" customHeight="1">
      <c r="A92" s="910"/>
      <c r="B92" s="274"/>
      <c r="C92" s="1909"/>
      <c r="D92" s="1917" t="s">
        <v>450</v>
      </c>
      <c r="E92" s="1913"/>
      <c r="F92" s="1915"/>
      <c r="G92" s="730"/>
      <c r="H92" s="743"/>
      <c r="I92" s="744"/>
      <c r="J92" s="744"/>
      <c r="K92" s="744"/>
      <c r="L92" s="744"/>
      <c r="M92" s="745"/>
      <c r="N92" s="1885" t="s">
        <v>222</v>
      </c>
      <c r="O92" s="294">
        <v>3</v>
      </c>
      <c r="P92" s="294">
        <v>3</v>
      </c>
      <c r="Q92" s="295">
        <v>2</v>
      </c>
    </row>
    <row r="93" spans="1:17" ht="28.15" customHeight="1" thickBot="1">
      <c r="A93" s="301"/>
      <c r="B93" s="276"/>
      <c r="C93" s="1910"/>
      <c r="D93" s="1918"/>
      <c r="E93" s="1914"/>
      <c r="F93" s="1916"/>
      <c r="G93" s="729"/>
      <c r="H93" s="728"/>
      <c r="I93" s="741"/>
      <c r="J93" s="741"/>
      <c r="K93" s="741"/>
      <c r="L93" s="741"/>
      <c r="M93" s="742"/>
      <c r="N93" s="1884"/>
      <c r="O93" s="299"/>
      <c r="P93" s="302"/>
      <c r="Q93" s="300"/>
    </row>
    <row r="94" spans="1:17" ht="13.15" customHeight="1">
      <c r="A94" s="910"/>
      <c r="B94" s="274"/>
      <c r="C94" s="1909"/>
      <c r="D94" s="1917" t="s">
        <v>223</v>
      </c>
      <c r="E94" s="1913"/>
      <c r="F94" s="1915"/>
      <c r="G94" s="730"/>
      <c r="H94" s="743"/>
      <c r="I94" s="744"/>
      <c r="J94" s="744"/>
      <c r="K94" s="744"/>
      <c r="L94" s="744"/>
      <c r="M94" s="745"/>
      <c r="N94" s="1885" t="s">
        <v>224</v>
      </c>
      <c r="O94" s="294">
        <v>3</v>
      </c>
      <c r="P94" s="294">
        <v>3</v>
      </c>
      <c r="Q94" s="295">
        <v>3</v>
      </c>
    </row>
    <row r="95" spans="1:17" ht="33" customHeight="1" thickBot="1">
      <c r="A95" s="301"/>
      <c r="B95" s="276"/>
      <c r="C95" s="1910"/>
      <c r="D95" s="1918"/>
      <c r="E95" s="1914"/>
      <c r="F95" s="1916"/>
      <c r="G95" s="729"/>
      <c r="H95" s="728"/>
      <c r="I95" s="741"/>
      <c r="J95" s="741"/>
      <c r="K95" s="741"/>
      <c r="L95" s="741"/>
      <c r="M95" s="742"/>
      <c r="N95" s="1908"/>
      <c r="O95" s="299"/>
      <c r="P95" s="302"/>
      <c r="Q95" s="300"/>
    </row>
    <row r="96" spans="1:17" ht="13.15" customHeight="1">
      <c r="A96" s="910"/>
      <c r="B96" s="274"/>
      <c r="C96" s="1909"/>
      <c r="D96" s="1917" t="s">
        <v>225</v>
      </c>
      <c r="E96" s="1913"/>
      <c r="F96" s="1915"/>
      <c r="G96" s="730"/>
      <c r="H96" s="743"/>
      <c r="I96" s="744"/>
      <c r="J96" s="744"/>
      <c r="K96" s="744"/>
      <c r="L96" s="744"/>
      <c r="M96" s="745"/>
      <c r="N96" s="1885" t="s">
        <v>226</v>
      </c>
      <c r="O96" s="294">
        <v>18</v>
      </c>
      <c r="P96" s="294">
        <v>18</v>
      </c>
      <c r="Q96" s="295">
        <v>20</v>
      </c>
    </row>
    <row r="97" spans="1:17" ht="46.9" customHeight="1" thickBot="1">
      <c r="A97" s="301"/>
      <c r="B97" s="276"/>
      <c r="C97" s="1910"/>
      <c r="D97" s="1918"/>
      <c r="E97" s="1914"/>
      <c r="F97" s="1916"/>
      <c r="G97" s="729"/>
      <c r="H97" s="728"/>
      <c r="I97" s="741"/>
      <c r="J97" s="741"/>
      <c r="K97" s="741"/>
      <c r="L97" s="741"/>
      <c r="M97" s="742"/>
      <c r="N97" s="1908"/>
      <c r="O97" s="299"/>
      <c r="P97" s="302"/>
      <c r="Q97" s="300"/>
    </row>
    <row r="98" spans="1:17" ht="13.15" customHeight="1">
      <c r="A98" s="910"/>
      <c r="B98" s="274"/>
      <c r="C98" s="1909"/>
      <c r="D98" s="1917" t="s">
        <v>227</v>
      </c>
      <c r="E98" s="1913"/>
      <c r="F98" s="1915"/>
      <c r="G98" s="730"/>
      <c r="H98" s="743"/>
      <c r="I98" s="744"/>
      <c r="J98" s="744"/>
      <c r="K98" s="744"/>
      <c r="L98" s="744"/>
      <c r="M98" s="745"/>
      <c r="N98" s="1885" t="s">
        <v>386</v>
      </c>
      <c r="O98" s="294">
        <v>12</v>
      </c>
      <c r="P98" s="294">
        <v>14</v>
      </c>
      <c r="Q98" s="295">
        <v>15</v>
      </c>
    </row>
    <row r="99" spans="1:17" ht="43.15" customHeight="1" thickBot="1">
      <c r="A99" s="301"/>
      <c r="B99" s="276"/>
      <c r="C99" s="1910"/>
      <c r="D99" s="1918"/>
      <c r="E99" s="1914"/>
      <c r="F99" s="1916"/>
      <c r="G99" s="729"/>
      <c r="H99" s="728"/>
      <c r="I99" s="741"/>
      <c r="J99" s="741"/>
      <c r="K99" s="741"/>
      <c r="L99" s="741"/>
      <c r="M99" s="742"/>
      <c r="N99" s="1908"/>
      <c r="O99" s="299"/>
      <c r="P99" s="302"/>
      <c r="Q99" s="300"/>
    </row>
    <row r="100" spans="1:17" s="505" customFormat="1" ht="24.6" customHeight="1">
      <c r="A100" s="910"/>
      <c r="B100" s="274"/>
      <c r="C100" s="1909"/>
      <c r="D100" s="1917" t="s">
        <v>455</v>
      </c>
      <c r="E100" s="1913"/>
      <c r="F100" s="1915"/>
      <c r="G100" s="730"/>
      <c r="H100" s="743"/>
      <c r="I100" s="744"/>
      <c r="J100" s="744"/>
      <c r="K100" s="744"/>
      <c r="L100" s="744"/>
      <c r="M100" s="745"/>
      <c r="N100" s="1885" t="s">
        <v>457</v>
      </c>
      <c r="O100" s="294">
        <v>40</v>
      </c>
      <c r="P100" s="294">
        <v>50</v>
      </c>
      <c r="Q100" s="295">
        <v>60</v>
      </c>
    </row>
    <row r="101" spans="1:17" s="505" customFormat="1" ht="10.15" customHeight="1" thickBot="1">
      <c r="A101" s="301"/>
      <c r="B101" s="276"/>
      <c r="C101" s="1910"/>
      <c r="D101" s="1918"/>
      <c r="E101" s="1914"/>
      <c r="F101" s="1916"/>
      <c r="G101" s="729"/>
      <c r="H101" s="728"/>
      <c r="I101" s="741"/>
      <c r="J101" s="741"/>
      <c r="K101" s="741"/>
      <c r="L101" s="741"/>
      <c r="M101" s="742"/>
      <c r="N101" s="1908"/>
      <c r="O101" s="299"/>
      <c r="P101" s="302"/>
      <c r="Q101" s="300"/>
    </row>
    <row r="102" spans="1:17" ht="19.149999999999999" customHeight="1">
      <c r="A102" s="910"/>
      <c r="B102" s="274"/>
      <c r="C102" s="1909"/>
      <c r="D102" s="1917" t="s">
        <v>456</v>
      </c>
      <c r="E102" s="1913"/>
      <c r="F102" s="1915"/>
      <c r="G102" s="730"/>
      <c r="H102" s="743"/>
      <c r="I102" s="744"/>
      <c r="J102" s="744"/>
      <c r="K102" s="744"/>
      <c r="L102" s="744"/>
      <c r="M102" s="745"/>
      <c r="N102" s="1885" t="s">
        <v>458</v>
      </c>
      <c r="O102" s="294">
        <v>3</v>
      </c>
      <c r="P102" s="294">
        <v>3</v>
      </c>
      <c r="Q102" s="295">
        <v>4</v>
      </c>
    </row>
    <row r="103" spans="1:17" ht="10.9" customHeight="1" thickBot="1">
      <c r="A103" s="301"/>
      <c r="B103" s="276"/>
      <c r="C103" s="1910"/>
      <c r="D103" s="1918"/>
      <c r="E103" s="1914"/>
      <c r="F103" s="1916"/>
      <c r="G103" s="729"/>
      <c r="H103" s="728"/>
      <c r="I103" s="741"/>
      <c r="J103" s="741"/>
      <c r="K103" s="741"/>
      <c r="L103" s="741"/>
      <c r="M103" s="742"/>
      <c r="N103" s="1908"/>
      <c r="O103" s="299"/>
      <c r="P103" s="302"/>
      <c r="Q103" s="300"/>
    </row>
    <row r="104" spans="1:17" s="505" customFormat="1" ht="13.9" customHeight="1">
      <c r="A104" s="922"/>
      <c r="B104" s="274"/>
      <c r="C104" s="1909"/>
      <c r="D104" s="1917" t="s">
        <v>518</v>
      </c>
      <c r="E104" s="1913"/>
      <c r="F104" s="1915"/>
      <c r="G104" s="730"/>
      <c r="H104" s="743"/>
      <c r="I104" s="744"/>
      <c r="J104" s="744"/>
      <c r="K104" s="744"/>
      <c r="L104" s="744"/>
      <c r="M104" s="745"/>
      <c r="N104" s="1885" t="s">
        <v>519</v>
      </c>
      <c r="O104" s="294">
        <v>28</v>
      </c>
      <c r="P104" s="294">
        <v>28</v>
      </c>
      <c r="Q104" s="295">
        <v>28</v>
      </c>
    </row>
    <row r="105" spans="1:17" s="505" customFormat="1" ht="13.9" customHeight="1" thickBot="1">
      <c r="A105" s="301"/>
      <c r="B105" s="276"/>
      <c r="C105" s="1910"/>
      <c r="D105" s="1918"/>
      <c r="E105" s="1914"/>
      <c r="F105" s="1916"/>
      <c r="G105" s="729"/>
      <c r="H105" s="728"/>
      <c r="I105" s="741"/>
      <c r="J105" s="741"/>
      <c r="K105" s="741"/>
      <c r="L105" s="741"/>
      <c r="M105" s="742"/>
      <c r="N105" s="1908"/>
      <c r="O105" s="299"/>
      <c r="P105" s="302"/>
      <c r="Q105" s="300"/>
    </row>
    <row r="106" spans="1:17" s="505" customFormat="1" ht="15" customHeight="1" thickBot="1">
      <c r="A106" s="190" t="s">
        <v>13</v>
      </c>
      <c r="B106" s="242" t="s">
        <v>13</v>
      </c>
      <c r="C106" s="1928" t="s">
        <v>14</v>
      </c>
      <c r="D106" s="1929"/>
      <c r="E106" s="1929"/>
      <c r="F106" s="1929"/>
      <c r="G106" s="1929"/>
      <c r="H106" s="269">
        <f t="shared" ref="H106:M106" si="20">H79*1</f>
        <v>139.6</v>
      </c>
      <c r="I106" s="746">
        <f t="shared" si="20"/>
        <v>139.6</v>
      </c>
      <c r="J106" s="269">
        <f t="shared" si="20"/>
        <v>0</v>
      </c>
      <c r="K106" s="746">
        <f t="shared" si="20"/>
        <v>0</v>
      </c>
      <c r="L106" s="269">
        <f t="shared" si="20"/>
        <v>150</v>
      </c>
      <c r="M106" s="616">
        <f t="shared" si="20"/>
        <v>150</v>
      </c>
      <c r="N106" s="303"/>
      <c r="O106" s="271"/>
      <c r="P106" s="271"/>
      <c r="Q106" s="272"/>
    </row>
    <row r="107" spans="1:17" ht="13.9" customHeight="1" thickBot="1">
      <c r="A107" s="268" t="s">
        <v>13</v>
      </c>
      <c r="B107" s="2058" t="s">
        <v>56</v>
      </c>
      <c r="C107" s="2059"/>
      <c r="D107" s="2059"/>
      <c r="E107" s="2059"/>
      <c r="F107" s="2059"/>
      <c r="G107" s="2060"/>
      <c r="H107" s="304">
        <f t="shared" ref="H107:M107" si="21">H106+H76</f>
        <v>169.6</v>
      </c>
      <c r="I107" s="304">
        <f t="shared" si="21"/>
        <v>169.6</v>
      </c>
      <c r="J107" s="304">
        <f t="shared" si="21"/>
        <v>0</v>
      </c>
      <c r="K107" s="304">
        <f t="shared" si="21"/>
        <v>0</v>
      </c>
      <c r="L107" s="304">
        <f t="shared" si="21"/>
        <v>195</v>
      </c>
      <c r="M107" s="747">
        <f t="shared" si="21"/>
        <v>170</v>
      </c>
      <c r="N107" s="305"/>
      <c r="O107" s="305"/>
      <c r="P107" s="305"/>
      <c r="Q107" s="306"/>
    </row>
    <row r="108" spans="1:17" ht="15.6" customHeight="1" thickBot="1">
      <c r="A108" s="307"/>
      <c r="B108" s="2098" t="s">
        <v>15</v>
      </c>
      <c r="C108" s="2098"/>
      <c r="D108" s="2098"/>
      <c r="E108" s="2098"/>
      <c r="F108" s="2098"/>
      <c r="G108" s="2098"/>
      <c r="H108" s="1089">
        <f t="shared" ref="H108:M108" si="22">H107+H69</f>
        <v>49464.299999999996</v>
      </c>
      <c r="I108" s="1089">
        <f t="shared" si="22"/>
        <v>49209.7</v>
      </c>
      <c r="J108" s="1089">
        <f t="shared" si="22"/>
        <v>39640.200000000004</v>
      </c>
      <c r="K108" s="1089">
        <f t="shared" si="22"/>
        <v>254.59999999999997</v>
      </c>
      <c r="L108" s="308">
        <f>L107+L69</f>
        <v>50088</v>
      </c>
      <c r="M108" s="308">
        <f t="shared" si="22"/>
        <v>54894</v>
      </c>
      <c r="N108" s="1886"/>
      <c r="O108" s="1886"/>
      <c r="P108" s="1886"/>
      <c r="Q108" s="1887"/>
    </row>
    <row r="109" spans="1:17" ht="13.9" customHeight="1">
      <c r="A109" s="309"/>
      <c r="B109" s="310"/>
      <c r="C109" s="310"/>
      <c r="D109" s="310"/>
      <c r="E109" s="310"/>
      <c r="F109" s="1304"/>
      <c r="G109" s="1305"/>
      <c r="H109" s="884"/>
      <c r="I109" s="884"/>
      <c r="J109" s="884"/>
      <c r="K109" s="885"/>
      <c r="L109" s="886"/>
      <c r="M109" s="1305"/>
      <c r="N109" s="311"/>
      <c r="O109" s="311"/>
      <c r="P109" s="311"/>
      <c r="Q109" s="311"/>
    </row>
    <row r="110" spans="1:17" ht="16.899999999999999" customHeight="1" thickBot="1">
      <c r="A110" s="309"/>
      <c r="B110" s="310"/>
      <c r="C110" s="310"/>
      <c r="D110" s="310"/>
      <c r="E110" s="310"/>
      <c r="F110" s="1888" t="s">
        <v>16</v>
      </c>
      <c r="G110" s="1889"/>
      <c r="H110" s="1889"/>
      <c r="I110" s="1889"/>
      <c r="J110" s="1889"/>
      <c r="K110" s="1889"/>
      <c r="L110" s="1889"/>
      <c r="M110" s="1889"/>
      <c r="N110" s="311"/>
      <c r="O110" s="311"/>
      <c r="P110" s="311"/>
      <c r="Q110" s="311"/>
    </row>
    <row r="111" spans="1:17" ht="29.45" customHeight="1" thickBot="1">
      <c r="A111" s="180"/>
      <c r="B111" s="180"/>
      <c r="C111" s="2095" t="s">
        <v>17</v>
      </c>
      <c r="D111" s="2096"/>
      <c r="E111" s="2096"/>
      <c r="F111" s="2096"/>
      <c r="G111" s="2097"/>
      <c r="H111" s="2051" t="s">
        <v>441</v>
      </c>
      <c r="I111" s="2052"/>
      <c r="J111" s="2052"/>
      <c r="K111" s="2053"/>
      <c r="L111" s="837"/>
      <c r="M111" s="312"/>
      <c r="N111" s="883">
        <f>H108-H123</f>
        <v>0</v>
      </c>
      <c r="O111" s="313"/>
      <c r="P111" s="180"/>
      <c r="Q111" s="180"/>
    </row>
    <row r="112" spans="1:17" ht="13.9" customHeight="1" thickBot="1">
      <c r="A112" s="180"/>
      <c r="B112" s="180"/>
      <c r="C112" s="1890" t="s">
        <v>18</v>
      </c>
      <c r="D112" s="1891"/>
      <c r="E112" s="1891"/>
      <c r="F112" s="1891"/>
      <c r="G112" s="1892"/>
      <c r="H112" s="1893">
        <f>H113+H114+H115+H116+H117+H119+H120+H118</f>
        <v>49464.3</v>
      </c>
      <c r="I112" s="1894"/>
      <c r="J112" s="1894"/>
      <c r="K112" s="1895"/>
      <c r="L112" s="837"/>
      <c r="M112" s="312"/>
      <c r="N112" s="883"/>
      <c r="O112" s="313"/>
      <c r="P112" s="180"/>
      <c r="Q112" s="180"/>
    </row>
    <row r="113" spans="1:17" ht="13.15" customHeight="1">
      <c r="A113" s="180"/>
      <c r="B113" s="180"/>
      <c r="C113" s="1896" t="s">
        <v>57</v>
      </c>
      <c r="D113" s="1897"/>
      <c r="E113" s="1897"/>
      <c r="F113" s="1897"/>
      <c r="G113" s="1898"/>
      <c r="H113" s="1899">
        <v>19740.8</v>
      </c>
      <c r="I113" s="1900"/>
      <c r="J113" s="1900"/>
      <c r="K113" s="1901"/>
      <c r="L113" s="312"/>
      <c r="M113" s="312"/>
      <c r="N113" s="180"/>
      <c r="O113" s="313"/>
      <c r="P113" s="180"/>
      <c r="Q113" s="180"/>
    </row>
    <row r="114" spans="1:17" ht="13.15" customHeight="1">
      <c r="A114" s="180"/>
      <c r="B114" s="180"/>
      <c r="C114" s="1902" t="s">
        <v>405</v>
      </c>
      <c r="D114" s="1903"/>
      <c r="E114" s="1903"/>
      <c r="F114" s="1903"/>
      <c r="G114" s="1904"/>
      <c r="H114" s="2081">
        <v>24743.9</v>
      </c>
      <c r="I114" s="2084"/>
      <c r="J114" s="2084"/>
      <c r="K114" s="2085"/>
      <c r="L114" s="312"/>
      <c r="M114" s="312"/>
      <c r="N114" s="180"/>
      <c r="O114" s="313"/>
      <c r="P114" s="180"/>
      <c r="Q114" s="180"/>
    </row>
    <row r="115" spans="1:17" ht="13.9" customHeight="1">
      <c r="A115" s="180"/>
      <c r="B115" s="180"/>
      <c r="C115" s="2086" t="s">
        <v>172</v>
      </c>
      <c r="D115" s="2087"/>
      <c r="E115" s="2087"/>
      <c r="F115" s="2087"/>
      <c r="G115" s="2088"/>
      <c r="H115" s="2081">
        <v>2444.1</v>
      </c>
      <c r="I115" s="2084"/>
      <c r="J115" s="2084"/>
      <c r="K115" s="2085"/>
      <c r="L115" s="312"/>
      <c r="M115" s="312"/>
      <c r="N115" s="180"/>
      <c r="O115" s="313"/>
      <c r="P115" s="180"/>
      <c r="Q115" s="180"/>
    </row>
    <row r="116" spans="1:17" ht="28.15" customHeight="1">
      <c r="A116" s="180"/>
      <c r="B116" s="180"/>
      <c r="C116" s="2086" t="s">
        <v>407</v>
      </c>
      <c r="D116" s="2087"/>
      <c r="E116" s="2087"/>
      <c r="F116" s="2087"/>
      <c r="G116" s="2088"/>
      <c r="H116" s="2081">
        <v>1830.4</v>
      </c>
      <c r="I116" s="2084"/>
      <c r="J116" s="2084"/>
      <c r="K116" s="2085"/>
      <c r="L116" s="312"/>
      <c r="M116" s="312"/>
      <c r="N116" s="180"/>
      <c r="O116" s="313"/>
      <c r="P116" s="180"/>
      <c r="Q116" s="180"/>
    </row>
    <row r="117" spans="1:17" ht="13.9" customHeight="1">
      <c r="A117" s="180"/>
      <c r="B117" s="180"/>
      <c r="C117" s="1902" t="s">
        <v>69</v>
      </c>
      <c r="D117" s="1903"/>
      <c r="E117" s="1903"/>
      <c r="F117" s="1903"/>
      <c r="G117" s="1904"/>
      <c r="H117" s="1905">
        <v>145.30000000000001</v>
      </c>
      <c r="I117" s="1906"/>
      <c r="J117" s="1906"/>
      <c r="K117" s="1907"/>
      <c r="L117" s="312"/>
      <c r="M117" s="312"/>
      <c r="N117" s="180"/>
      <c r="O117" s="313"/>
      <c r="P117" s="180"/>
      <c r="Q117" s="180"/>
    </row>
    <row r="118" spans="1:17" s="505" customFormat="1" ht="13.9" customHeight="1">
      <c r="A118" s="180"/>
      <c r="B118" s="180"/>
      <c r="C118" s="1902" t="s">
        <v>516</v>
      </c>
      <c r="D118" s="2099"/>
      <c r="E118" s="2099"/>
      <c r="F118" s="2099"/>
      <c r="G118" s="2100"/>
      <c r="H118" s="1905">
        <v>139.80000000000001</v>
      </c>
      <c r="I118" s="2101"/>
      <c r="J118" s="2101"/>
      <c r="K118" s="2102"/>
      <c r="L118" s="312"/>
      <c r="M118" s="312"/>
      <c r="N118" s="180"/>
      <c r="O118" s="313"/>
      <c r="P118" s="180"/>
      <c r="Q118" s="180"/>
    </row>
    <row r="119" spans="1:17" ht="13.9" customHeight="1">
      <c r="A119" s="180"/>
      <c r="B119" s="180"/>
      <c r="C119" s="1896" t="s">
        <v>59</v>
      </c>
      <c r="D119" s="1897"/>
      <c r="E119" s="1897"/>
      <c r="F119" s="1897"/>
      <c r="G119" s="2080"/>
      <c r="H119" s="2081"/>
      <c r="I119" s="2082"/>
      <c r="J119" s="2082"/>
      <c r="K119" s="2083"/>
      <c r="L119" s="312"/>
      <c r="M119" s="312"/>
      <c r="N119" s="180"/>
      <c r="O119" s="313"/>
      <c r="P119" s="180"/>
      <c r="Q119" s="180"/>
    </row>
    <row r="120" spans="1:17" ht="13.5" thickBot="1">
      <c r="A120" s="180"/>
      <c r="B120" s="180"/>
      <c r="C120" s="2071" t="s">
        <v>60</v>
      </c>
      <c r="D120" s="2072"/>
      <c r="E120" s="2072"/>
      <c r="F120" s="2072"/>
      <c r="G120" s="2073"/>
      <c r="H120" s="2074">
        <v>420</v>
      </c>
      <c r="I120" s="2075"/>
      <c r="J120" s="2075"/>
      <c r="K120" s="2076"/>
      <c r="L120" s="312"/>
      <c r="M120" s="312"/>
      <c r="N120" s="180"/>
      <c r="O120" s="313"/>
      <c r="P120" s="180"/>
      <c r="Q120" s="180"/>
    </row>
    <row r="121" spans="1:17" ht="13.5" thickBot="1">
      <c r="A121" s="180"/>
      <c r="B121" s="180"/>
      <c r="C121" s="1890" t="s">
        <v>19</v>
      </c>
      <c r="D121" s="1891"/>
      <c r="E121" s="1891"/>
      <c r="F121" s="1891"/>
      <c r="G121" s="1892"/>
      <c r="H121" s="2077">
        <f>H122*1</f>
        <v>0</v>
      </c>
      <c r="I121" s="2078"/>
      <c r="J121" s="2078"/>
      <c r="K121" s="2079"/>
      <c r="L121" s="312"/>
      <c r="M121" s="312"/>
      <c r="N121" s="180"/>
      <c r="O121" s="313"/>
      <c r="P121" s="180"/>
      <c r="Q121" s="180"/>
    </row>
    <row r="122" spans="1:17" ht="13.5" thickBot="1">
      <c r="A122" s="180"/>
      <c r="B122" s="180"/>
      <c r="C122" s="2086" t="s">
        <v>61</v>
      </c>
      <c r="D122" s="2087"/>
      <c r="E122" s="2087"/>
      <c r="F122" s="2087"/>
      <c r="G122" s="2089"/>
      <c r="H122" s="2084">
        <v>0</v>
      </c>
      <c r="I122" s="2084"/>
      <c r="J122" s="2084"/>
      <c r="K122" s="2085"/>
      <c r="L122" s="312"/>
      <c r="M122" s="312"/>
      <c r="N122" s="180"/>
      <c r="O122" s="313"/>
      <c r="P122" s="180"/>
      <c r="Q122" s="180"/>
    </row>
    <row r="123" spans="1:17" ht="13.5" thickBot="1">
      <c r="A123" s="312"/>
      <c r="B123" s="312"/>
      <c r="C123" s="2090" t="s">
        <v>20</v>
      </c>
      <c r="D123" s="2091"/>
      <c r="E123" s="2091"/>
      <c r="F123" s="2091"/>
      <c r="G123" s="2092"/>
      <c r="H123" s="2093">
        <f>H121+H112</f>
        <v>49464.3</v>
      </c>
      <c r="I123" s="2093"/>
      <c r="J123" s="2093"/>
      <c r="K123" s="2094"/>
      <c r="L123" s="883"/>
      <c r="M123" s="180"/>
      <c r="N123" s="180"/>
      <c r="O123" s="313"/>
      <c r="P123" s="180"/>
      <c r="Q123" s="180"/>
    </row>
  </sheetData>
  <mergeCells count="220">
    <mergeCell ref="N104:N105"/>
    <mergeCell ref="C122:G122"/>
    <mergeCell ref="H122:K122"/>
    <mergeCell ref="C123:G123"/>
    <mergeCell ref="H123:K123"/>
    <mergeCell ref="B107:G107"/>
    <mergeCell ref="C111:G111"/>
    <mergeCell ref="H111:K111"/>
    <mergeCell ref="B108:G108"/>
    <mergeCell ref="C118:G118"/>
    <mergeCell ref="H118:K118"/>
    <mergeCell ref="N94:N95"/>
    <mergeCell ref="C96:C97"/>
    <mergeCell ref="D96:D97"/>
    <mergeCell ref="E96:E97"/>
    <mergeCell ref="F96:F97"/>
    <mergeCell ref="N96:N97"/>
    <mergeCell ref="C120:G120"/>
    <mergeCell ref="H120:K120"/>
    <mergeCell ref="C121:G121"/>
    <mergeCell ref="H121:K121"/>
    <mergeCell ref="C106:G106"/>
    <mergeCell ref="C98:C99"/>
    <mergeCell ref="D98:D99"/>
    <mergeCell ref="E98:E99"/>
    <mergeCell ref="F98:F99"/>
    <mergeCell ref="N98:N99"/>
    <mergeCell ref="C119:G119"/>
    <mergeCell ref="H119:K119"/>
    <mergeCell ref="C114:G114"/>
    <mergeCell ref="H114:K114"/>
    <mergeCell ref="C115:G115"/>
    <mergeCell ref="H115:K115"/>
    <mergeCell ref="C116:G116"/>
    <mergeCell ref="H116:K116"/>
    <mergeCell ref="A64:A67"/>
    <mergeCell ref="B64:B67"/>
    <mergeCell ref="C64:C67"/>
    <mergeCell ref="D64:D67"/>
    <mergeCell ref="E64:E67"/>
    <mergeCell ref="F64:F67"/>
    <mergeCell ref="N64:N67"/>
    <mergeCell ref="N86:N87"/>
    <mergeCell ref="A88:A89"/>
    <mergeCell ref="B88:B89"/>
    <mergeCell ref="C68:G68"/>
    <mergeCell ref="B69:G69"/>
    <mergeCell ref="B70:Q70"/>
    <mergeCell ref="C71:Q71"/>
    <mergeCell ref="A72:A73"/>
    <mergeCell ref="B72:B73"/>
    <mergeCell ref="C72:C73"/>
    <mergeCell ref="D72:D73"/>
    <mergeCell ref="E72:E73"/>
    <mergeCell ref="F72:F73"/>
    <mergeCell ref="N72:N73"/>
    <mergeCell ref="N80:N81"/>
    <mergeCell ref="C82:C83"/>
    <mergeCell ref="N84:N85"/>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10:Q10"/>
    <mergeCell ref="A11:A14"/>
    <mergeCell ref="B11:B14"/>
    <mergeCell ref="C11:C14"/>
    <mergeCell ref="D11:D14"/>
    <mergeCell ref="E11:E14"/>
    <mergeCell ref="F11:F14"/>
    <mergeCell ref="N12:N13"/>
    <mergeCell ref="A18:A19"/>
    <mergeCell ref="B18:B19"/>
    <mergeCell ref="C18:C19"/>
    <mergeCell ref="D18:D19"/>
    <mergeCell ref="E18:E19"/>
    <mergeCell ref="F18:F19"/>
    <mergeCell ref="A15:A17"/>
    <mergeCell ref="B15:B17"/>
    <mergeCell ref="C15:C17"/>
    <mergeCell ref="D15:D17"/>
    <mergeCell ref="E15:E17"/>
    <mergeCell ref="F15:F17"/>
    <mergeCell ref="A27:A31"/>
    <mergeCell ref="B27:B31"/>
    <mergeCell ref="C27:C31"/>
    <mergeCell ref="D27:D31"/>
    <mergeCell ref="E27:E31"/>
    <mergeCell ref="F27:F31"/>
    <mergeCell ref="C20:G20"/>
    <mergeCell ref="C21:Q21"/>
    <mergeCell ref="A22:A26"/>
    <mergeCell ref="B22:B26"/>
    <mergeCell ref="C22:C26"/>
    <mergeCell ref="D22:D26"/>
    <mergeCell ref="E22:E26"/>
    <mergeCell ref="F22:F26"/>
    <mergeCell ref="N22:N23"/>
    <mergeCell ref="N32:N33"/>
    <mergeCell ref="A34:A37"/>
    <mergeCell ref="B34:B37"/>
    <mergeCell ref="C34:C37"/>
    <mergeCell ref="D34:D37"/>
    <mergeCell ref="E34:E37"/>
    <mergeCell ref="F34:F37"/>
    <mergeCell ref="N34:N37"/>
    <mergeCell ref="A32:A33"/>
    <mergeCell ref="B32:B33"/>
    <mergeCell ref="C32:C33"/>
    <mergeCell ref="D32:D33"/>
    <mergeCell ref="E32:E33"/>
    <mergeCell ref="F32:F33"/>
    <mergeCell ref="A38:A41"/>
    <mergeCell ref="B38:B41"/>
    <mergeCell ref="C38:C41"/>
    <mergeCell ref="D38:D41"/>
    <mergeCell ref="C54:C56"/>
    <mergeCell ref="D54:D56"/>
    <mergeCell ref="C57:G57"/>
    <mergeCell ref="C58:Q58"/>
    <mergeCell ref="A59:A63"/>
    <mergeCell ref="B59:B63"/>
    <mergeCell ref="E38:E41"/>
    <mergeCell ref="F38:F41"/>
    <mergeCell ref="N38:N41"/>
    <mergeCell ref="C42:G42"/>
    <mergeCell ref="C43:Q43"/>
    <mergeCell ref="C44:C48"/>
    <mergeCell ref="D44:D48"/>
    <mergeCell ref="C49:C53"/>
    <mergeCell ref="D49:D53"/>
    <mergeCell ref="C59:C63"/>
    <mergeCell ref="D59:D63"/>
    <mergeCell ref="E59:E63"/>
    <mergeCell ref="F59:F63"/>
    <mergeCell ref="N59:N63"/>
    <mergeCell ref="N74:N75"/>
    <mergeCell ref="C76:G76"/>
    <mergeCell ref="C78:C79"/>
    <mergeCell ref="D78:D79"/>
    <mergeCell ref="E78:E79"/>
    <mergeCell ref="F78:F79"/>
    <mergeCell ref="C80:C81"/>
    <mergeCell ref="D80:D81"/>
    <mergeCell ref="E80:E81"/>
    <mergeCell ref="F80:F81"/>
    <mergeCell ref="C74:C75"/>
    <mergeCell ref="D74:D75"/>
    <mergeCell ref="E74:E75"/>
    <mergeCell ref="F74:F75"/>
    <mergeCell ref="C77:Q77"/>
    <mergeCell ref="N82:N83"/>
    <mergeCell ref="A80:A81"/>
    <mergeCell ref="B80:B81"/>
    <mergeCell ref="C86:C87"/>
    <mergeCell ref="D86:D87"/>
    <mergeCell ref="E86:E87"/>
    <mergeCell ref="F86:F87"/>
    <mergeCell ref="C88:C89"/>
    <mergeCell ref="D88:D89"/>
    <mergeCell ref="E88:E89"/>
    <mergeCell ref="F88:F89"/>
    <mergeCell ref="C84:C85"/>
    <mergeCell ref="D84:D85"/>
    <mergeCell ref="E84:E85"/>
    <mergeCell ref="F84:F85"/>
    <mergeCell ref="D82:D83"/>
    <mergeCell ref="E82:E83"/>
    <mergeCell ref="F82:F83"/>
    <mergeCell ref="D100:D101"/>
    <mergeCell ref="E100:E101"/>
    <mergeCell ref="F100:F101"/>
    <mergeCell ref="C102:C103"/>
    <mergeCell ref="D102:D103"/>
    <mergeCell ref="E102:E103"/>
    <mergeCell ref="F102:F103"/>
    <mergeCell ref="C100:C101"/>
    <mergeCell ref="C104:C105"/>
    <mergeCell ref="D104:D105"/>
    <mergeCell ref="E104:E105"/>
    <mergeCell ref="F104:F105"/>
    <mergeCell ref="N90:N91"/>
    <mergeCell ref="N92:N93"/>
    <mergeCell ref="N108:Q108"/>
    <mergeCell ref="F110:M110"/>
    <mergeCell ref="C112:G112"/>
    <mergeCell ref="H112:K112"/>
    <mergeCell ref="C113:G113"/>
    <mergeCell ref="H113:K113"/>
    <mergeCell ref="C117:G117"/>
    <mergeCell ref="H117:K117"/>
    <mergeCell ref="N100:N101"/>
    <mergeCell ref="N102:N103"/>
    <mergeCell ref="C90:C91"/>
    <mergeCell ref="D90:D91"/>
    <mergeCell ref="E90:E91"/>
    <mergeCell ref="F90:F91"/>
    <mergeCell ref="C92:C93"/>
    <mergeCell ref="D92:D93"/>
    <mergeCell ref="E92:E93"/>
    <mergeCell ref="F92:F93"/>
    <mergeCell ref="C94:C95"/>
    <mergeCell ref="D94:D95"/>
    <mergeCell ref="E94:E95"/>
    <mergeCell ref="F94:F95"/>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6"/>
  <sheetViews>
    <sheetView zoomScaleNormal="100" workbookViewId="0">
      <selection activeCell="P108" sqref="P108"/>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505" customFormat="1" ht="46.15" customHeight="1">
      <c r="N1" s="2168"/>
      <c r="O1" s="2168"/>
      <c r="P1" s="2168"/>
      <c r="Q1" s="2168"/>
    </row>
    <row r="2" spans="1:23" ht="15.75">
      <c r="A2" s="506"/>
      <c r="B2" s="506"/>
      <c r="C2" s="506"/>
      <c r="D2" s="506"/>
      <c r="E2" s="562" t="s">
        <v>580</v>
      </c>
      <c r="F2" s="506"/>
      <c r="G2" s="511"/>
      <c r="H2" s="506"/>
      <c r="I2" s="506"/>
      <c r="J2" s="506"/>
      <c r="K2" s="506"/>
      <c r="L2" s="580"/>
      <c r="M2" s="563"/>
      <c r="N2" s="563"/>
      <c r="O2" s="563"/>
      <c r="P2" s="563"/>
      <c r="Q2" s="563"/>
      <c r="R2" s="532"/>
      <c r="S2" s="532"/>
      <c r="T2" s="532"/>
      <c r="U2" s="532"/>
      <c r="V2" s="532"/>
      <c r="W2" s="532"/>
    </row>
    <row r="3" spans="1:23" ht="21.6" customHeight="1" thickBot="1">
      <c r="A3" s="506"/>
      <c r="B3" s="506"/>
      <c r="C3" s="506"/>
      <c r="D3" s="2183" t="s">
        <v>32</v>
      </c>
      <c r="E3" s="2183"/>
      <c r="F3" s="2183"/>
      <c r="G3" s="2183"/>
      <c r="H3" s="2183"/>
      <c r="I3" s="2183"/>
      <c r="J3" s="2183"/>
      <c r="K3" s="2183"/>
      <c r="L3" s="2183"/>
      <c r="M3" s="2183"/>
      <c r="N3" s="2183"/>
      <c r="O3" s="2183"/>
      <c r="P3" s="2183"/>
      <c r="Q3" s="2183"/>
      <c r="R3" s="2183"/>
      <c r="S3" s="2183"/>
      <c r="T3" s="2183"/>
      <c r="U3" s="2183"/>
      <c r="V3" s="2183"/>
      <c r="W3" s="2183"/>
    </row>
    <row r="4" spans="1:23" ht="45" customHeight="1">
      <c r="A4" s="1670" t="s">
        <v>0</v>
      </c>
      <c r="B4" s="1673" t="s">
        <v>1</v>
      </c>
      <c r="C4" s="1673" t="s">
        <v>2</v>
      </c>
      <c r="D4" s="1676" t="s">
        <v>3</v>
      </c>
      <c r="E4" s="2164" t="s">
        <v>4</v>
      </c>
      <c r="F4" s="1679" t="s">
        <v>5</v>
      </c>
      <c r="G4" s="1585" t="s">
        <v>6</v>
      </c>
      <c r="H4" s="1588" t="s">
        <v>442</v>
      </c>
      <c r="I4" s="1589"/>
      <c r="J4" s="1589"/>
      <c r="K4" s="1590"/>
      <c r="L4" s="1602" t="s">
        <v>378</v>
      </c>
      <c r="M4" s="1591" t="s">
        <v>534</v>
      </c>
      <c r="N4" s="1594" t="s">
        <v>21</v>
      </c>
      <c r="O4" s="1595"/>
      <c r="P4" s="1595"/>
      <c r="Q4" s="1596"/>
      <c r="R4" s="532"/>
      <c r="S4" s="532"/>
      <c r="T4" s="532"/>
      <c r="U4" s="532"/>
      <c r="V4" s="532"/>
      <c r="W4" s="532"/>
    </row>
    <row r="5" spans="1:23" ht="13.15" customHeight="1">
      <c r="A5" s="1671"/>
      <c r="B5" s="1674"/>
      <c r="C5" s="1674"/>
      <c r="D5" s="1677"/>
      <c r="E5" s="2165"/>
      <c r="F5" s="1680"/>
      <c r="G5" s="1586"/>
      <c r="H5" s="1597" t="s">
        <v>7</v>
      </c>
      <c r="I5" s="1599" t="s">
        <v>8</v>
      </c>
      <c r="J5" s="1599"/>
      <c r="K5" s="1415" t="s">
        <v>170</v>
      </c>
      <c r="L5" s="2167"/>
      <c r="M5" s="1592"/>
      <c r="N5" s="1607" t="s">
        <v>31</v>
      </c>
      <c r="O5" s="1609" t="s">
        <v>9</v>
      </c>
      <c r="P5" s="1609"/>
      <c r="Q5" s="1610"/>
      <c r="R5" s="532"/>
      <c r="S5" s="532"/>
      <c r="T5" s="532"/>
      <c r="U5" s="532"/>
      <c r="V5" s="532"/>
      <c r="W5" s="532"/>
    </row>
    <row r="6" spans="1:23" ht="103.9" customHeight="1" thickBot="1">
      <c r="A6" s="1672"/>
      <c r="B6" s="1675"/>
      <c r="C6" s="1675"/>
      <c r="D6" s="1678"/>
      <c r="E6" s="2166"/>
      <c r="F6" s="1681"/>
      <c r="G6" s="1587"/>
      <c r="H6" s="1598"/>
      <c r="I6" s="1261" t="s">
        <v>7</v>
      </c>
      <c r="J6" s="1271" t="s">
        <v>10</v>
      </c>
      <c r="K6" s="1416"/>
      <c r="L6" s="1604"/>
      <c r="M6" s="1593"/>
      <c r="N6" s="1608"/>
      <c r="O6" s="512" t="s">
        <v>70</v>
      </c>
      <c r="P6" s="512" t="s">
        <v>375</v>
      </c>
      <c r="Q6" s="513" t="s">
        <v>440</v>
      </c>
      <c r="R6" s="532"/>
      <c r="S6" s="532"/>
      <c r="T6" s="532"/>
      <c r="U6" s="532"/>
      <c r="V6" s="532"/>
      <c r="W6" s="532"/>
    </row>
    <row r="7" spans="1:23" ht="31.15" customHeight="1" thickBot="1">
      <c r="A7" s="514" t="s">
        <v>11</v>
      </c>
      <c r="B7" s="2134" t="s">
        <v>535</v>
      </c>
      <c r="C7" s="2134"/>
      <c r="D7" s="2134"/>
      <c r="E7" s="2134"/>
      <c r="F7" s="2134"/>
      <c r="G7" s="2134"/>
      <c r="H7" s="2134"/>
      <c r="I7" s="2134"/>
      <c r="J7" s="2134"/>
      <c r="K7" s="2134"/>
      <c r="L7" s="2134"/>
      <c r="M7" s="2134"/>
      <c r="N7" s="2134"/>
      <c r="O7" s="2134"/>
      <c r="P7" s="2134"/>
      <c r="Q7" s="2135"/>
      <c r="R7" s="532"/>
      <c r="S7" s="532"/>
      <c r="T7" s="532"/>
      <c r="U7" s="532"/>
      <c r="V7" s="532"/>
      <c r="W7" s="532"/>
    </row>
    <row r="8" spans="1:23" ht="36.6" customHeight="1" thickBot="1">
      <c r="A8" s="515" t="s">
        <v>11</v>
      </c>
      <c r="B8" s="516" t="s">
        <v>11</v>
      </c>
      <c r="C8" s="1600" t="s">
        <v>536</v>
      </c>
      <c r="D8" s="1600"/>
      <c r="E8" s="1600"/>
      <c r="F8" s="1600"/>
      <c r="G8" s="1600"/>
      <c r="H8" s="1600"/>
      <c r="I8" s="1600"/>
      <c r="J8" s="1600"/>
      <c r="K8" s="1600"/>
      <c r="L8" s="1600"/>
      <c r="M8" s="1600"/>
      <c r="N8" s="1600"/>
      <c r="O8" s="1600"/>
      <c r="P8" s="1600"/>
      <c r="Q8" s="1601"/>
      <c r="R8" s="532"/>
      <c r="S8" s="532"/>
      <c r="T8" s="532"/>
      <c r="U8" s="532"/>
      <c r="V8" s="532"/>
      <c r="W8" s="532"/>
    </row>
    <row r="9" spans="1:23" ht="13.15" customHeight="1">
      <c r="A9" s="2158" t="s">
        <v>11</v>
      </c>
      <c r="B9" s="2152" t="s">
        <v>11</v>
      </c>
      <c r="C9" s="1423" t="s">
        <v>11</v>
      </c>
      <c r="D9" s="2160" t="s">
        <v>348</v>
      </c>
      <c r="E9" s="1433" t="s">
        <v>39</v>
      </c>
      <c r="F9" s="2162" t="s">
        <v>67</v>
      </c>
      <c r="G9" s="517" t="s">
        <v>65</v>
      </c>
      <c r="H9" s="564">
        <v>401.6</v>
      </c>
      <c r="I9" s="519">
        <v>401.6</v>
      </c>
      <c r="J9" s="519">
        <v>0</v>
      </c>
      <c r="K9" s="565">
        <v>0</v>
      </c>
      <c r="L9" s="587">
        <v>394</v>
      </c>
      <c r="M9" s="588">
        <v>387.7</v>
      </c>
      <c r="N9" s="2104" t="s">
        <v>537</v>
      </c>
      <c r="O9" s="566">
        <v>1213</v>
      </c>
      <c r="P9" s="566">
        <v>1193</v>
      </c>
      <c r="Q9" s="584">
        <v>1173</v>
      </c>
      <c r="R9" s="532"/>
      <c r="S9" s="532"/>
      <c r="T9" s="532"/>
      <c r="U9" s="532"/>
      <c r="V9" s="532"/>
      <c r="W9" s="532"/>
    </row>
    <row r="10" spans="1:23" ht="46.9" customHeight="1" thickBot="1">
      <c r="A10" s="2159"/>
      <c r="B10" s="2153"/>
      <c r="C10" s="1425"/>
      <c r="D10" s="2161"/>
      <c r="E10" s="1432"/>
      <c r="F10" s="2163"/>
      <c r="G10" s="518" t="s">
        <v>12</v>
      </c>
      <c r="H10" s="528">
        <f>H9*1</f>
        <v>401.6</v>
      </c>
      <c r="I10" s="528">
        <f t="shared" ref="I10:M10" si="0">I9*1</f>
        <v>401.6</v>
      </c>
      <c r="J10" s="528">
        <f t="shared" si="0"/>
        <v>0</v>
      </c>
      <c r="K10" s="528">
        <f t="shared" si="0"/>
        <v>0</v>
      </c>
      <c r="L10" s="528">
        <f t="shared" si="0"/>
        <v>394</v>
      </c>
      <c r="M10" s="528">
        <f t="shared" si="0"/>
        <v>387.7</v>
      </c>
      <c r="N10" s="2105"/>
      <c r="O10" s="691"/>
      <c r="P10" s="691"/>
      <c r="Q10" s="692"/>
      <c r="R10" s="509"/>
      <c r="S10" s="532"/>
      <c r="T10" s="567"/>
      <c r="U10" s="532"/>
      <c r="V10" s="532"/>
      <c r="W10" s="532"/>
    </row>
    <row r="11" spans="1:23" ht="13.15" customHeight="1">
      <c r="A11" s="1273" t="s">
        <v>11</v>
      </c>
      <c r="B11" s="1276" t="s">
        <v>11</v>
      </c>
      <c r="C11" s="1265" t="s">
        <v>13</v>
      </c>
      <c r="D11" s="2160" t="s">
        <v>538</v>
      </c>
      <c r="E11" s="1433" t="s">
        <v>39</v>
      </c>
      <c r="F11" s="1267" t="s">
        <v>67</v>
      </c>
      <c r="G11" s="517" t="s">
        <v>35</v>
      </c>
      <c r="H11" s="564">
        <v>2190</v>
      </c>
      <c r="I11" s="519">
        <v>2190</v>
      </c>
      <c r="J11" s="519">
        <v>0</v>
      </c>
      <c r="K11" s="565">
        <v>0</v>
      </c>
      <c r="L11" s="587">
        <v>2164</v>
      </c>
      <c r="M11" s="588">
        <v>2140</v>
      </c>
      <c r="N11" s="2104" t="s">
        <v>537</v>
      </c>
      <c r="O11" s="566">
        <v>3340</v>
      </c>
      <c r="P11" s="566">
        <v>3320</v>
      </c>
      <c r="Q11" s="584">
        <v>3300</v>
      </c>
      <c r="R11" s="509"/>
      <c r="S11" s="532"/>
      <c r="T11" s="567"/>
      <c r="U11" s="532"/>
      <c r="V11" s="532"/>
      <c r="W11" s="532"/>
    </row>
    <row r="12" spans="1:23" ht="42" customHeight="1" thickBot="1">
      <c r="A12" s="1274"/>
      <c r="B12" s="1277"/>
      <c r="C12" s="1266"/>
      <c r="D12" s="2161"/>
      <c r="E12" s="1432"/>
      <c r="F12" s="1268"/>
      <c r="G12" s="518" t="s">
        <v>12</v>
      </c>
      <c r="H12" s="528">
        <f>H11*1</f>
        <v>2190</v>
      </c>
      <c r="I12" s="528">
        <f t="shared" ref="I12:M12" si="1">I11*1</f>
        <v>2190</v>
      </c>
      <c r="J12" s="528">
        <f t="shared" si="1"/>
        <v>0</v>
      </c>
      <c r="K12" s="528">
        <f t="shared" si="1"/>
        <v>0</v>
      </c>
      <c r="L12" s="528">
        <f t="shared" si="1"/>
        <v>2164</v>
      </c>
      <c r="M12" s="528">
        <f t="shared" si="1"/>
        <v>2140</v>
      </c>
      <c r="N12" s="2105"/>
      <c r="O12" s="691"/>
      <c r="P12" s="691"/>
      <c r="Q12" s="692"/>
      <c r="R12" s="509"/>
      <c r="S12" s="532"/>
      <c r="T12" s="567"/>
      <c r="U12" s="532"/>
      <c r="V12" s="532"/>
      <c r="W12" s="532"/>
    </row>
    <row r="13" spans="1:23" ht="13.9" customHeight="1" thickBot="1">
      <c r="A13" s="1272" t="s">
        <v>11</v>
      </c>
      <c r="B13" s="1275" t="s">
        <v>11</v>
      </c>
      <c r="C13" s="2118" t="s">
        <v>33</v>
      </c>
      <c r="D13" s="2160" t="s">
        <v>408</v>
      </c>
      <c r="E13" s="1433" t="s">
        <v>39</v>
      </c>
      <c r="F13" s="2180" t="s">
        <v>349</v>
      </c>
      <c r="G13" s="536" t="s">
        <v>51</v>
      </c>
      <c r="H13" s="533">
        <v>5864.2</v>
      </c>
      <c r="I13" s="534">
        <v>5864.2</v>
      </c>
      <c r="J13" s="534">
        <v>0</v>
      </c>
      <c r="K13" s="535">
        <v>0</v>
      </c>
      <c r="L13" s="582">
        <v>5880.2</v>
      </c>
      <c r="M13" s="583">
        <v>5874.4</v>
      </c>
      <c r="N13" s="2104" t="s">
        <v>537</v>
      </c>
      <c r="O13" s="623">
        <v>2893</v>
      </c>
      <c r="P13" s="623">
        <v>2888</v>
      </c>
      <c r="Q13" s="624">
        <v>2878</v>
      </c>
      <c r="R13" s="509"/>
      <c r="S13" s="532"/>
      <c r="T13" s="567"/>
      <c r="U13" s="532"/>
      <c r="V13" s="532"/>
      <c r="W13" s="532"/>
    </row>
    <row r="14" spans="1:23">
      <c r="A14" s="1273"/>
      <c r="B14" s="1276"/>
      <c r="C14" s="1424"/>
      <c r="D14" s="2169"/>
      <c r="E14" s="1431"/>
      <c r="F14" s="2144"/>
      <c r="G14" s="536" t="s">
        <v>51</v>
      </c>
      <c r="H14" s="533">
        <v>234.6</v>
      </c>
      <c r="I14" s="534">
        <v>234.6</v>
      </c>
      <c r="J14" s="534">
        <v>131.80000000000001</v>
      </c>
      <c r="K14" s="535">
        <v>0</v>
      </c>
      <c r="L14" s="582">
        <v>235.2</v>
      </c>
      <c r="M14" s="583">
        <v>235</v>
      </c>
      <c r="N14" s="2182"/>
      <c r="O14" s="693"/>
      <c r="P14" s="693"/>
      <c r="Q14" s="694"/>
      <c r="R14" s="509"/>
      <c r="S14" s="532"/>
      <c r="T14" s="567"/>
      <c r="U14" s="532"/>
      <c r="V14" s="532"/>
      <c r="W14" s="532"/>
    </row>
    <row r="15" spans="1:23" ht="13.5" thickBot="1">
      <c r="A15" s="1274"/>
      <c r="B15" s="1277"/>
      <c r="C15" s="2119"/>
      <c r="D15" s="2161"/>
      <c r="E15" s="1432"/>
      <c r="F15" s="2181"/>
      <c r="G15" s="518" t="s">
        <v>12</v>
      </c>
      <c r="H15" s="528">
        <f>H13+H14</f>
        <v>6098.8</v>
      </c>
      <c r="I15" s="528">
        <f t="shared" ref="I15:M15" si="2">I13+I14</f>
        <v>6098.8</v>
      </c>
      <c r="J15" s="528">
        <f t="shared" si="2"/>
        <v>131.80000000000001</v>
      </c>
      <c r="K15" s="528">
        <f t="shared" si="2"/>
        <v>0</v>
      </c>
      <c r="L15" s="528">
        <f t="shared" si="2"/>
        <v>6115.4</v>
      </c>
      <c r="M15" s="528">
        <f t="shared" si="2"/>
        <v>6109.4</v>
      </c>
      <c r="N15" s="2105"/>
      <c r="O15" s="695"/>
      <c r="P15" s="695"/>
      <c r="Q15" s="696"/>
      <c r="R15" s="509"/>
      <c r="S15" s="532"/>
      <c r="T15" s="567"/>
      <c r="U15" s="532"/>
      <c r="V15" s="532"/>
      <c r="W15" s="532"/>
    </row>
    <row r="16" spans="1:23" ht="13.9" customHeight="1" thickBot="1">
      <c r="A16" s="581" t="s">
        <v>11</v>
      </c>
      <c r="B16" s="701" t="s">
        <v>11</v>
      </c>
      <c r="C16" s="2118" t="s">
        <v>34</v>
      </c>
      <c r="D16" s="2160" t="s">
        <v>539</v>
      </c>
      <c r="E16" s="1433" t="s">
        <v>39</v>
      </c>
      <c r="F16" s="2180" t="s">
        <v>349</v>
      </c>
      <c r="G16" s="536" t="s">
        <v>51</v>
      </c>
      <c r="H16" s="533">
        <v>13544.8</v>
      </c>
      <c r="I16" s="534">
        <v>13544.8</v>
      </c>
      <c r="J16" s="534">
        <v>0</v>
      </c>
      <c r="K16" s="535">
        <v>0</v>
      </c>
      <c r="L16" s="582">
        <v>13555.5</v>
      </c>
      <c r="M16" s="583">
        <v>13543.7</v>
      </c>
      <c r="N16" s="2104" t="s">
        <v>537</v>
      </c>
      <c r="O16" s="623">
        <v>18361</v>
      </c>
      <c r="P16" s="623">
        <v>18404</v>
      </c>
      <c r="Q16" s="624">
        <v>18418</v>
      </c>
      <c r="R16" s="509"/>
      <c r="S16" s="532"/>
      <c r="T16" s="567"/>
      <c r="U16" s="532"/>
      <c r="V16" s="532"/>
      <c r="W16" s="532"/>
    </row>
    <row r="17" spans="1:23">
      <c r="A17" s="1270"/>
      <c r="B17" s="702"/>
      <c r="C17" s="1424"/>
      <c r="D17" s="2169"/>
      <c r="E17" s="1431"/>
      <c r="F17" s="2144"/>
      <c r="G17" s="536" t="s">
        <v>51</v>
      </c>
      <c r="H17" s="533">
        <v>94.8</v>
      </c>
      <c r="I17" s="534">
        <v>94.8</v>
      </c>
      <c r="J17" s="534">
        <v>92.3</v>
      </c>
      <c r="K17" s="535">
        <v>0</v>
      </c>
      <c r="L17" s="582">
        <v>94.9</v>
      </c>
      <c r="M17" s="583">
        <v>94.8</v>
      </c>
      <c r="N17" s="2182"/>
      <c r="O17" s="693"/>
      <c r="P17" s="693"/>
      <c r="Q17" s="694"/>
      <c r="R17" s="509"/>
      <c r="S17" s="532"/>
      <c r="T17" s="567"/>
      <c r="U17" s="532"/>
      <c r="V17" s="532"/>
      <c r="W17" s="532"/>
    </row>
    <row r="18" spans="1:23" ht="13.5" thickBot="1">
      <c r="A18" s="569"/>
      <c r="B18" s="703"/>
      <c r="C18" s="2119"/>
      <c r="D18" s="2161"/>
      <c r="E18" s="1432"/>
      <c r="F18" s="2181"/>
      <c r="G18" s="518" t="s">
        <v>12</v>
      </c>
      <c r="H18" s="528">
        <f>H16+H17</f>
        <v>13639.599999999999</v>
      </c>
      <c r="I18" s="528">
        <f t="shared" ref="I18:K18" si="3">I16+I17</f>
        <v>13639.599999999999</v>
      </c>
      <c r="J18" s="528">
        <f t="shared" si="3"/>
        <v>92.3</v>
      </c>
      <c r="K18" s="528">
        <f t="shared" si="3"/>
        <v>0</v>
      </c>
      <c r="L18" s="528">
        <f>SUM(L16:L17)</f>
        <v>13650.4</v>
      </c>
      <c r="M18" s="528">
        <f>SUM(M16:M17)</f>
        <v>13638.5</v>
      </c>
      <c r="N18" s="2105"/>
      <c r="O18" s="695"/>
      <c r="P18" s="695"/>
      <c r="Q18" s="696"/>
      <c r="R18" s="509"/>
      <c r="S18" s="532"/>
      <c r="T18" s="567"/>
      <c r="U18" s="532"/>
      <c r="V18" s="532"/>
      <c r="W18" s="532"/>
    </row>
    <row r="19" spans="1:23" ht="13.15" customHeight="1">
      <c r="A19" s="1272" t="s">
        <v>11</v>
      </c>
      <c r="B19" s="1275" t="s">
        <v>11</v>
      </c>
      <c r="C19" s="2118" t="s">
        <v>53</v>
      </c>
      <c r="D19" s="2160" t="s">
        <v>350</v>
      </c>
      <c r="E19" s="1433" t="s">
        <v>39</v>
      </c>
      <c r="F19" s="2180" t="s">
        <v>67</v>
      </c>
      <c r="G19" s="536" t="s">
        <v>51</v>
      </c>
      <c r="H19" s="533">
        <v>1.5</v>
      </c>
      <c r="I19" s="534">
        <v>1.5</v>
      </c>
      <c r="J19" s="534">
        <v>0</v>
      </c>
      <c r="K19" s="535">
        <v>0</v>
      </c>
      <c r="L19" s="582">
        <v>0</v>
      </c>
      <c r="M19" s="583">
        <v>0</v>
      </c>
      <c r="N19" s="2104" t="s">
        <v>537</v>
      </c>
      <c r="O19" s="623">
        <v>2</v>
      </c>
      <c r="P19" s="623">
        <v>0</v>
      </c>
      <c r="Q19" s="624">
        <v>0</v>
      </c>
      <c r="R19" s="509"/>
      <c r="S19" s="532"/>
      <c r="T19" s="567"/>
      <c r="U19" s="532"/>
      <c r="V19" s="532"/>
      <c r="W19" s="532"/>
    </row>
    <row r="20" spans="1:23" ht="53.45" customHeight="1" thickBot="1">
      <c r="A20" s="1274"/>
      <c r="B20" s="1277"/>
      <c r="C20" s="2119"/>
      <c r="D20" s="2161"/>
      <c r="E20" s="1432"/>
      <c r="F20" s="2181"/>
      <c r="G20" s="518" t="s">
        <v>12</v>
      </c>
      <c r="H20" s="528">
        <f>H19*1</f>
        <v>1.5</v>
      </c>
      <c r="I20" s="528">
        <f t="shared" ref="I20:M20" si="4">I19*1</f>
        <v>1.5</v>
      </c>
      <c r="J20" s="528">
        <f t="shared" si="4"/>
        <v>0</v>
      </c>
      <c r="K20" s="528">
        <f t="shared" si="4"/>
        <v>0</v>
      </c>
      <c r="L20" s="528">
        <f t="shared" si="4"/>
        <v>0</v>
      </c>
      <c r="M20" s="528">
        <f t="shared" si="4"/>
        <v>0</v>
      </c>
      <c r="N20" s="2105"/>
      <c r="O20" s="695"/>
      <c r="P20" s="695"/>
      <c r="Q20" s="696"/>
      <c r="R20" s="509"/>
      <c r="S20" s="532"/>
      <c r="T20" s="567"/>
      <c r="U20" s="532"/>
      <c r="V20" s="532"/>
      <c r="W20" s="532"/>
    </row>
    <row r="21" spans="1:23" ht="13.15" customHeight="1" thickBot="1">
      <c r="A21" s="581" t="s">
        <v>11</v>
      </c>
      <c r="B21" s="701" t="s">
        <v>11</v>
      </c>
      <c r="C21" s="2118" t="s">
        <v>54</v>
      </c>
      <c r="D21" s="2160" t="s">
        <v>351</v>
      </c>
      <c r="E21" s="1433" t="s">
        <v>39</v>
      </c>
      <c r="F21" s="2180" t="s">
        <v>67</v>
      </c>
      <c r="G21" s="536" t="s">
        <v>51</v>
      </c>
      <c r="H21" s="870">
        <v>0.2</v>
      </c>
      <c r="I21" s="871">
        <v>0.2</v>
      </c>
      <c r="J21" s="871">
        <v>0</v>
      </c>
      <c r="K21" s="872">
        <v>0</v>
      </c>
      <c r="L21" s="873">
        <v>0.2</v>
      </c>
      <c r="M21" s="874">
        <v>0.2</v>
      </c>
      <c r="N21" s="2104" t="s">
        <v>537</v>
      </c>
      <c r="O21" s="623">
        <v>2</v>
      </c>
      <c r="P21" s="623">
        <v>2</v>
      </c>
      <c r="Q21" s="624">
        <v>2</v>
      </c>
      <c r="R21" s="509"/>
      <c r="S21" s="532"/>
      <c r="T21" s="567"/>
      <c r="U21" s="532"/>
      <c r="V21" s="532"/>
      <c r="W21" s="532"/>
    </row>
    <row r="22" spans="1:23" ht="32.450000000000003" customHeight="1" thickBot="1">
      <c r="A22" s="1270"/>
      <c r="B22" s="703"/>
      <c r="C22" s="2119"/>
      <c r="D22" s="2161"/>
      <c r="E22" s="1432"/>
      <c r="F22" s="2181"/>
      <c r="G22" s="867" t="s">
        <v>12</v>
      </c>
      <c r="H22" s="875">
        <f>H21*1</f>
        <v>0.2</v>
      </c>
      <c r="I22" s="875">
        <f t="shared" ref="I22:M22" si="5">I21*1</f>
        <v>0.2</v>
      </c>
      <c r="J22" s="875">
        <f t="shared" si="5"/>
        <v>0</v>
      </c>
      <c r="K22" s="875">
        <f t="shared" si="5"/>
        <v>0</v>
      </c>
      <c r="L22" s="875">
        <f t="shared" si="5"/>
        <v>0.2</v>
      </c>
      <c r="M22" s="875">
        <f t="shared" si="5"/>
        <v>0.2</v>
      </c>
      <c r="N22" s="2105"/>
      <c r="O22" s="695"/>
      <c r="P22" s="695"/>
      <c r="Q22" s="696"/>
      <c r="R22" s="509"/>
      <c r="S22" s="532"/>
      <c r="T22" s="567"/>
      <c r="U22" s="532"/>
      <c r="V22" s="532"/>
      <c r="W22" s="532"/>
    </row>
    <row r="23" spans="1:23" ht="13.15" customHeight="1" thickBot="1">
      <c r="A23" s="1270" t="s">
        <v>11</v>
      </c>
      <c r="B23" s="702" t="s">
        <v>11</v>
      </c>
      <c r="C23" s="1265" t="s">
        <v>37</v>
      </c>
      <c r="D23" s="1263" t="s">
        <v>437</v>
      </c>
      <c r="E23" s="1269" t="s">
        <v>39</v>
      </c>
      <c r="F23" s="1267" t="s">
        <v>67</v>
      </c>
      <c r="G23" s="907" t="s">
        <v>35</v>
      </c>
      <c r="H23" s="876">
        <v>315</v>
      </c>
      <c r="I23" s="876">
        <v>315</v>
      </c>
      <c r="J23" s="876">
        <v>0</v>
      </c>
      <c r="K23" s="876">
        <v>0</v>
      </c>
      <c r="L23" s="876">
        <v>315</v>
      </c>
      <c r="M23" s="877">
        <v>315</v>
      </c>
      <c r="N23" s="2104" t="s">
        <v>537</v>
      </c>
      <c r="O23" s="846">
        <v>100</v>
      </c>
      <c r="P23" s="846">
        <v>100</v>
      </c>
      <c r="Q23" s="847">
        <v>100</v>
      </c>
      <c r="R23" s="509"/>
      <c r="S23" s="532"/>
      <c r="T23" s="567"/>
      <c r="U23" s="532"/>
      <c r="V23" s="532"/>
      <c r="W23" s="532"/>
    </row>
    <row r="24" spans="1:23" ht="30" customHeight="1" thickBot="1">
      <c r="A24" s="1270"/>
      <c r="B24" s="702"/>
      <c r="C24" s="1265"/>
      <c r="D24" s="1263" t="s">
        <v>540</v>
      </c>
      <c r="E24" s="1269"/>
      <c r="F24" s="1267"/>
      <c r="G24" s="908" t="s">
        <v>12</v>
      </c>
      <c r="H24" s="875">
        <f t="shared" ref="H24:M24" si="6">SUM(H23)</f>
        <v>315</v>
      </c>
      <c r="I24" s="878">
        <f t="shared" si="6"/>
        <v>315</v>
      </c>
      <c r="J24" s="878">
        <f t="shared" si="6"/>
        <v>0</v>
      </c>
      <c r="K24" s="879">
        <f t="shared" si="6"/>
        <v>0</v>
      </c>
      <c r="L24" s="880">
        <f t="shared" si="6"/>
        <v>315</v>
      </c>
      <c r="M24" s="880">
        <f t="shared" si="6"/>
        <v>315</v>
      </c>
      <c r="N24" s="2105"/>
      <c r="O24" s="693"/>
      <c r="P24" s="693"/>
      <c r="Q24" s="694"/>
      <c r="R24" s="509"/>
      <c r="S24" s="532"/>
      <c r="T24" s="567"/>
      <c r="U24" s="532"/>
      <c r="V24" s="532"/>
      <c r="W24" s="532"/>
    </row>
    <row r="25" spans="1:23" ht="13.9" customHeight="1" thickBot="1">
      <c r="A25" s="581" t="s">
        <v>11</v>
      </c>
      <c r="B25" s="701" t="s">
        <v>11</v>
      </c>
      <c r="C25" s="2118" t="s">
        <v>55</v>
      </c>
      <c r="D25" s="2160" t="s">
        <v>352</v>
      </c>
      <c r="E25" s="1433" t="s">
        <v>39</v>
      </c>
      <c r="F25" s="2180" t="s">
        <v>67</v>
      </c>
      <c r="G25" s="881" t="s">
        <v>51</v>
      </c>
      <c r="H25" s="870">
        <f>I25+K25</f>
        <v>0</v>
      </c>
      <c r="I25" s="871">
        <v>0</v>
      </c>
      <c r="J25" s="871">
        <v>0</v>
      </c>
      <c r="K25" s="872">
        <v>0</v>
      </c>
      <c r="L25" s="873">
        <v>0</v>
      </c>
      <c r="M25" s="874">
        <v>0</v>
      </c>
      <c r="N25" s="2104" t="s">
        <v>537</v>
      </c>
      <c r="O25" s="623">
        <v>0</v>
      </c>
      <c r="P25" s="623">
        <v>0</v>
      </c>
      <c r="Q25" s="624">
        <v>0</v>
      </c>
      <c r="R25" s="509"/>
      <c r="S25" s="532"/>
      <c r="T25" s="567"/>
      <c r="U25" s="532"/>
      <c r="V25" s="532"/>
      <c r="W25" s="532"/>
    </row>
    <row r="26" spans="1:23" ht="49.9" customHeight="1" thickBot="1">
      <c r="A26" s="1270"/>
      <c r="B26" s="703"/>
      <c r="C26" s="2119"/>
      <c r="D26" s="2161"/>
      <c r="E26" s="1432"/>
      <c r="F26" s="2181"/>
      <c r="G26" s="24" t="s">
        <v>12</v>
      </c>
      <c r="H26" s="882">
        <f>H25*1</f>
        <v>0</v>
      </c>
      <c r="I26" s="882">
        <f t="shared" ref="I26:M26" si="7">I25*1</f>
        <v>0</v>
      </c>
      <c r="J26" s="882">
        <f t="shared" si="7"/>
        <v>0</v>
      </c>
      <c r="K26" s="882">
        <f t="shared" si="7"/>
        <v>0</v>
      </c>
      <c r="L26" s="882">
        <f t="shared" si="7"/>
        <v>0</v>
      </c>
      <c r="M26" s="882">
        <f t="shared" si="7"/>
        <v>0</v>
      </c>
      <c r="N26" s="2105"/>
      <c r="O26" s="695"/>
      <c r="P26" s="695"/>
      <c r="Q26" s="696"/>
      <c r="R26" s="509"/>
      <c r="S26" s="532"/>
      <c r="T26" s="567"/>
      <c r="U26" s="532"/>
      <c r="V26" s="532"/>
      <c r="W26" s="532"/>
    </row>
    <row r="27" spans="1:23" ht="13.15" customHeight="1" thickBot="1">
      <c r="A27" s="1051" t="s">
        <v>11</v>
      </c>
      <c r="B27" s="1052" t="s">
        <v>11</v>
      </c>
      <c r="C27" s="2129" t="s">
        <v>14</v>
      </c>
      <c r="D27" s="2130"/>
      <c r="E27" s="2130"/>
      <c r="F27" s="2130"/>
      <c r="G27" s="2131"/>
      <c r="H27" s="625">
        <f>SUM(H10,H12,H15,H18,H20,H22,H24,H26)</f>
        <v>22646.7</v>
      </c>
      <c r="I27" s="625">
        <f>SUM(I10,I12,I15,I18,I20,I22,I24,I26)</f>
        <v>22646.7</v>
      </c>
      <c r="J27" s="625">
        <f>SUM(J10,J12,J15,J18,J20,J22,J24,J26)</f>
        <v>224.10000000000002</v>
      </c>
      <c r="K27" s="625">
        <f t="shared" ref="K27" si="8">SUM(K10,K12,K15,K18,K20,K22,K26)</f>
        <v>0</v>
      </c>
      <c r="L27" s="625">
        <f>SUM(L10,L12,L15,L18,L20,L22,L24,L26)</f>
        <v>22639</v>
      </c>
      <c r="M27" s="625">
        <f>SUM(M10,M12,M15,M18,M20,M22,M24,M26)</f>
        <v>22590.799999999999</v>
      </c>
      <c r="N27" s="568"/>
      <c r="O27" s="537"/>
      <c r="P27" s="537"/>
      <c r="Q27" s="538"/>
      <c r="R27" s="532"/>
      <c r="S27" s="532"/>
      <c r="T27" s="532"/>
      <c r="U27" s="532"/>
      <c r="V27" s="532"/>
      <c r="W27" s="532"/>
    </row>
    <row r="28" spans="1:23" ht="34.15" customHeight="1" thickBot="1">
      <c r="A28" s="515" t="s">
        <v>11</v>
      </c>
      <c r="B28" s="516" t="s">
        <v>13</v>
      </c>
      <c r="C28" s="1600" t="s">
        <v>353</v>
      </c>
      <c r="D28" s="1600"/>
      <c r="E28" s="1600"/>
      <c r="F28" s="1600"/>
      <c r="G28" s="1600"/>
      <c r="H28" s="1600"/>
      <c r="I28" s="1600"/>
      <c r="J28" s="1600"/>
      <c r="K28" s="1600"/>
      <c r="L28" s="1600"/>
      <c r="M28" s="1600"/>
      <c r="N28" s="1600"/>
      <c r="O28" s="1600"/>
      <c r="P28" s="1600"/>
      <c r="Q28" s="1601"/>
      <c r="R28" s="532"/>
      <c r="S28" s="532"/>
      <c r="T28" s="532"/>
      <c r="U28" s="532"/>
      <c r="V28" s="532"/>
      <c r="W28" s="532"/>
    </row>
    <row r="29" spans="1:23" ht="13.15" customHeight="1">
      <c r="A29" s="1654" t="s">
        <v>11</v>
      </c>
      <c r="B29" s="1656" t="s">
        <v>13</v>
      </c>
      <c r="C29" s="1423" t="s">
        <v>11</v>
      </c>
      <c r="D29" s="1386" t="s">
        <v>541</v>
      </c>
      <c r="E29" s="1433" t="s">
        <v>39</v>
      </c>
      <c r="F29" s="2156" t="s">
        <v>67</v>
      </c>
      <c r="G29" s="517" t="s">
        <v>35</v>
      </c>
      <c r="H29" s="546">
        <v>963.4</v>
      </c>
      <c r="I29" s="540">
        <v>963.4</v>
      </c>
      <c r="J29" s="552">
        <v>0</v>
      </c>
      <c r="K29" s="547">
        <v>0</v>
      </c>
      <c r="L29" s="548">
        <v>955</v>
      </c>
      <c r="M29" s="542">
        <v>952</v>
      </c>
      <c r="N29" s="2104" t="s">
        <v>537</v>
      </c>
      <c r="O29" s="18">
        <v>5427</v>
      </c>
      <c r="P29" s="1080" t="s">
        <v>542</v>
      </c>
      <c r="Q29" s="1078" t="s">
        <v>543</v>
      </c>
      <c r="R29" s="532"/>
      <c r="S29" s="532"/>
      <c r="T29" s="532"/>
      <c r="U29" s="532"/>
      <c r="V29" s="532"/>
      <c r="W29" s="532"/>
    </row>
    <row r="30" spans="1:23" ht="61.15" customHeight="1" thickBot="1">
      <c r="A30" s="1655"/>
      <c r="B30" s="1657"/>
      <c r="C30" s="1425"/>
      <c r="D30" s="1388"/>
      <c r="E30" s="1432"/>
      <c r="F30" s="2157"/>
      <c r="G30" s="543" t="s">
        <v>12</v>
      </c>
      <c r="H30" s="549">
        <f>H29*1</f>
        <v>963.4</v>
      </c>
      <c r="I30" s="549">
        <f t="shared" ref="I30:M30" si="9">I29*1</f>
        <v>963.4</v>
      </c>
      <c r="J30" s="549">
        <f t="shared" si="9"/>
        <v>0</v>
      </c>
      <c r="K30" s="549">
        <f t="shared" si="9"/>
        <v>0</v>
      </c>
      <c r="L30" s="549">
        <f t="shared" si="9"/>
        <v>955</v>
      </c>
      <c r="M30" s="549">
        <f t="shared" si="9"/>
        <v>952</v>
      </c>
      <c r="N30" s="2105"/>
      <c r="O30" s="697"/>
      <c r="P30" s="697"/>
      <c r="Q30" s="698"/>
      <c r="R30" s="532"/>
      <c r="S30" s="532"/>
      <c r="T30" s="532"/>
      <c r="U30" s="532"/>
      <c r="V30" s="532"/>
      <c r="W30" s="532"/>
    </row>
    <row r="31" spans="1:23" ht="13.15" customHeight="1">
      <c r="A31" s="1654" t="s">
        <v>11</v>
      </c>
      <c r="B31" s="1656" t="s">
        <v>13</v>
      </c>
      <c r="C31" s="1423" t="s">
        <v>13</v>
      </c>
      <c r="D31" s="1386" t="s">
        <v>544</v>
      </c>
      <c r="E31" s="1433" t="s">
        <v>39</v>
      </c>
      <c r="F31" s="2156" t="s">
        <v>67</v>
      </c>
      <c r="G31" s="539" t="s">
        <v>65</v>
      </c>
      <c r="H31" s="546">
        <v>0.3</v>
      </c>
      <c r="I31" s="540">
        <v>0.3</v>
      </c>
      <c r="J31" s="552">
        <v>0</v>
      </c>
      <c r="K31" s="547">
        <v>0</v>
      </c>
      <c r="L31" s="548">
        <v>0.3</v>
      </c>
      <c r="M31" s="542">
        <v>0.3</v>
      </c>
      <c r="N31" s="2104" t="s">
        <v>537</v>
      </c>
      <c r="O31" s="18">
        <v>1</v>
      </c>
      <c r="P31" s="1080" t="s">
        <v>160</v>
      </c>
      <c r="Q31" s="626" t="s">
        <v>160</v>
      </c>
      <c r="R31" s="532"/>
      <c r="S31" s="532"/>
      <c r="T31" s="567"/>
      <c r="U31" s="532"/>
      <c r="V31" s="532"/>
      <c r="W31" s="532"/>
    </row>
    <row r="32" spans="1:23" ht="81.599999999999994" customHeight="1" thickBot="1">
      <c r="A32" s="1655"/>
      <c r="B32" s="1657"/>
      <c r="C32" s="1425"/>
      <c r="D32" s="1388"/>
      <c r="E32" s="1432"/>
      <c r="F32" s="2157"/>
      <c r="G32" s="543" t="s">
        <v>12</v>
      </c>
      <c r="H32" s="549">
        <f>H31*1</f>
        <v>0.3</v>
      </c>
      <c r="I32" s="549">
        <f t="shared" ref="I32:M32" si="10">I31*1</f>
        <v>0.3</v>
      </c>
      <c r="J32" s="549">
        <f t="shared" si="10"/>
        <v>0</v>
      </c>
      <c r="K32" s="549">
        <f t="shared" si="10"/>
        <v>0</v>
      </c>
      <c r="L32" s="549">
        <f t="shared" si="10"/>
        <v>0.3</v>
      </c>
      <c r="M32" s="549">
        <f t="shared" si="10"/>
        <v>0.3</v>
      </c>
      <c r="N32" s="2105"/>
      <c r="O32" s="19"/>
      <c r="P32" s="19"/>
      <c r="Q32" s="20"/>
      <c r="R32" s="532"/>
      <c r="S32" s="532"/>
      <c r="T32" s="567"/>
      <c r="U32" s="532"/>
      <c r="V32" s="532"/>
      <c r="W32" s="532"/>
    </row>
    <row r="33" spans="1:23" ht="13.15" customHeight="1">
      <c r="A33" s="1272" t="s">
        <v>11</v>
      </c>
      <c r="B33" s="1278" t="s">
        <v>13</v>
      </c>
      <c r="C33" s="1264" t="s">
        <v>34</v>
      </c>
      <c r="D33" s="1386" t="s">
        <v>354</v>
      </c>
      <c r="E33" s="1433" t="s">
        <v>39</v>
      </c>
      <c r="F33" s="2156" t="s">
        <v>67</v>
      </c>
      <c r="G33" s="539" t="s">
        <v>51</v>
      </c>
      <c r="H33" s="546">
        <v>0</v>
      </c>
      <c r="I33" s="540">
        <v>0</v>
      </c>
      <c r="J33" s="552">
        <v>0</v>
      </c>
      <c r="K33" s="547">
        <v>0</v>
      </c>
      <c r="L33" s="548">
        <v>0</v>
      </c>
      <c r="M33" s="542">
        <v>0</v>
      </c>
      <c r="N33" s="2104" t="s">
        <v>537</v>
      </c>
      <c r="O33" s="18">
        <v>0</v>
      </c>
      <c r="P33" s="1080" t="s">
        <v>63</v>
      </c>
      <c r="Q33" s="1078" t="s">
        <v>63</v>
      </c>
      <c r="R33" s="532"/>
      <c r="S33" s="532"/>
      <c r="T33" s="567"/>
      <c r="U33" s="532"/>
      <c r="V33" s="532"/>
      <c r="W33" s="532"/>
    </row>
    <row r="34" spans="1:23" ht="13.5" thickBot="1">
      <c r="A34" s="1274"/>
      <c r="B34" s="1279"/>
      <c r="C34" s="1266"/>
      <c r="D34" s="1388"/>
      <c r="E34" s="1432"/>
      <c r="F34" s="2157"/>
      <c r="G34" s="543" t="s">
        <v>12</v>
      </c>
      <c r="H34" s="549">
        <f>I34+K34</f>
        <v>0</v>
      </c>
      <c r="I34" s="549">
        <f t="shared" ref="I34:M34" si="11">I33*1</f>
        <v>0</v>
      </c>
      <c r="J34" s="549">
        <f t="shared" si="11"/>
        <v>0</v>
      </c>
      <c r="K34" s="549">
        <f t="shared" si="11"/>
        <v>0</v>
      </c>
      <c r="L34" s="549">
        <f t="shared" si="11"/>
        <v>0</v>
      </c>
      <c r="M34" s="549">
        <f t="shared" si="11"/>
        <v>0</v>
      </c>
      <c r="N34" s="2105"/>
      <c r="O34" s="19"/>
      <c r="P34" s="19"/>
      <c r="Q34" s="20"/>
      <c r="R34" s="532"/>
      <c r="S34" s="532"/>
      <c r="T34" s="567"/>
      <c r="U34" s="532"/>
      <c r="V34" s="532"/>
      <c r="W34" s="532"/>
    </row>
    <row r="35" spans="1:23" ht="13.15" customHeight="1">
      <c r="A35" s="1654" t="s">
        <v>11</v>
      </c>
      <c r="B35" s="1656" t="s">
        <v>13</v>
      </c>
      <c r="C35" s="1423" t="s">
        <v>53</v>
      </c>
      <c r="D35" s="1386" t="s">
        <v>545</v>
      </c>
      <c r="E35" s="1433" t="s">
        <v>39</v>
      </c>
      <c r="F35" s="2156" t="s">
        <v>67</v>
      </c>
      <c r="G35" s="539" t="s">
        <v>65</v>
      </c>
      <c r="H35" s="546">
        <v>16.899999999999999</v>
      </c>
      <c r="I35" s="540">
        <v>16.899999999999999</v>
      </c>
      <c r="J35" s="552">
        <v>0</v>
      </c>
      <c r="K35" s="547">
        <v>0</v>
      </c>
      <c r="L35" s="548">
        <v>16.899999999999999</v>
      </c>
      <c r="M35" s="542">
        <v>16.899999999999999</v>
      </c>
      <c r="N35" s="2104" t="s">
        <v>537</v>
      </c>
      <c r="O35" s="18">
        <v>50</v>
      </c>
      <c r="P35" s="1080" t="s">
        <v>316</v>
      </c>
      <c r="Q35" s="1078" t="s">
        <v>316</v>
      </c>
      <c r="R35" s="532"/>
      <c r="S35" s="532"/>
      <c r="T35" s="567"/>
      <c r="U35" s="532"/>
      <c r="V35" s="532"/>
      <c r="W35" s="532"/>
    </row>
    <row r="36" spans="1:23" ht="13.9" customHeight="1" thickBot="1">
      <c r="A36" s="1655"/>
      <c r="B36" s="1657"/>
      <c r="C36" s="1425"/>
      <c r="D36" s="1388"/>
      <c r="E36" s="1432"/>
      <c r="F36" s="2157"/>
      <c r="G36" s="543" t="s">
        <v>12</v>
      </c>
      <c r="H36" s="549">
        <f>SUM(H35)</f>
        <v>16.899999999999999</v>
      </c>
      <c r="I36" s="549">
        <f t="shared" ref="I36:M36" si="12">SUM(I35)</f>
        <v>16.899999999999999</v>
      </c>
      <c r="J36" s="549">
        <f t="shared" si="12"/>
        <v>0</v>
      </c>
      <c r="K36" s="549">
        <f t="shared" si="12"/>
        <v>0</v>
      </c>
      <c r="L36" s="549">
        <f t="shared" si="12"/>
        <v>16.899999999999999</v>
      </c>
      <c r="M36" s="549">
        <f t="shared" si="12"/>
        <v>16.899999999999999</v>
      </c>
      <c r="N36" s="2105"/>
      <c r="O36" s="19"/>
      <c r="P36" s="19"/>
      <c r="Q36" s="20"/>
      <c r="R36" s="532"/>
      <c r="S36" s="532"/>
      <c r="T36" s="567"/>
      <c r="U36" s="532"/>
      <c r="V36" s="532"/>
      <c r="W36" s="532"/>
    </row>
    <row r="37" spans="1:23" ht="13.15" customHeight="1" thickBot="1">
      <c r="A37" s="526" t="s">
        <v>11</v>
      </c>
      <c r="B37" s="522" t="s">
        <v>13</v>
      </c>
      <c r="C37" s="1560" t="s">
        <v>14</v>
      </c>
      <c r="D37" s="1561"/>
      <c r="E37" s="2130"/>
      <c r="F37" s="2130"/>
      <c r="G37" s="1562"/>
      <c r="H37" s="527">
        <f>SUM(H30,H32,H34,H36)</f>
        <v>980.59999999999991</v>
      </c>
      <c r="I37" s="527">
        <f>SUM(I30,I32,I34,I36)</f>
        <v>980.59999999999991</v>
      </c>
      <c r="J37" s="527">
        <f>SUM(J30,J36)</f>
        <v>0</v>
      </c>
      <c r="K37" s="527">
        <f>SUM(K30:K36)</f>
        <v>0</v>
      </c>
      <c r="L37" s="527">
        <f>SUM(L30,L32,L34,L36)</f>
        <v>972.19999999999993</v>
      </c>
      <c r="M37" s="527">
        <f>SUM(M30,M32,M34,M36)</f>
        <v>969.19999999999993</v>
      </c>
      <c r="N37" s="523"/>
      <c r="O37" s="524"/>
      <c r="P37" s="524"/>
      <c r="Q37" s="525"/>
      <c r="R37" s="532"/>
      <c r="S37" s="532"/>
      <c r="T37" s="567"/>
      <c r="U37" s="532"/>
      <c r="V37" s="532"/>
      <c r="W37" s="532"/>
    </row>
    <row r="38" spans="1:23" ht="31.9" customHeight="1" thickBot="1">
      <c r="A38" s="515" t="s">
        <v>11</v>
      </c>
      <c r="B38" s="516" t="s">
        <v>33</v>
      </c>
      <c r="C38" s="2151" t="s">
        <v>355</v>
      </c>
      <c r="D38" s="1600"/>
      <c r="E38" s="1600"/>
      <c r="F38" s="1600"/>
      <c r="G38" s="1600"/>
      <c r="H38" s="1600"/>
      <c r="I38" s="1600"/>
      <c r="J38" s="1600"/>
      <c r="K38" s="1600"/>
      <c r="L38" s="1600"/>
      <c r="M38" s="1600"/>
      <c r="N38" s="1600"/>
      <c r="O38" s="1600"/>
      <c r="P38" s="1600"/>
      <c r="Q38" s="1601"/>
      <c r="R38" s="532"/>
      <c r="S38" s="532"/>
      <c r="T38" s="567"/>
      <c r="U38" s="532"/>
      <c r="V38" s="532"/>
      <c r="W38" s="532"/>
    </row>
    <row r="39" spans="1:23" ht="13.15" customHeight="1">
      <c r="A39" s="1654" t="s">
        <v>11</v>
      </c>
      <c r="B39" s="2152" t="s">
        <v>33</v>
      </c>
      <c r="C39" s="1262" t="s">
        <v>11</v>
      </c>
      <c r="D39" s="2154" t="s">
        <v>356</v>
      </c>
      <c r="E39" s="1433" t="s">
        <v>39</v>
      </c>
      <c r="F39" s="1433" t="s">
        <v>419</v>
      </c>
      <c r="G39" s="539" t="s">
        <v>35</v>
      </c>
      <c r="H39" s="1319">
        <v>1449</v>
      </c>
      <c r="I39" s="1319">
        <v>1449</v>
      </c>
      <c r="J39" s="552">
        <v>0</v>
      </c>
      <c r="K39" s="547">
        <v>0</v>
      </c>
      <c r="L39" s="546">
        <v>1659</v>
      </c>
      <c r="M39" s="546">
        <v>1659</v>
      </c>
      <c r="N39" s="2104" t="s">
        <v>546</v>
      </c>
      <c r="O39" s="18">
        <v>2280</v>
      </c>
      <c r="P39" s="1080" t="s">
        <v>547</v>
      </c>
      <c r="Q39" s="1078" t="s">
        <v>547</v>
      </c>
      <c r="R39" s="532"/>
      <c r="S39" s="532"/>
      <c r="T39" s="532"/>
      <c r="U39" s="532"/>
      <c r="V39" s="532"/>
      <c r="W39" s="532"/>
    </row>
    <row r="40" spans="1:23" ht="13.9" customHeight="1" thickBot="1">
      <c r="A40" s="1655"/>
      <c r="B40" s="2153"/>
      <c r="C40" s="1053"/>
      <c r="D40" s="2155"/>
      <c r="E40" s="1432"/>
      <c r="F40" s="1432"/>
      <c r="G40" s="543" t="s">
        <v>12</v>
      </c>
      <c r="H40" s="1320">
        <f>H39</f>
        <v>1449</v>
      </c>
      <c r="I40" s="1321">
        <f>SUM(I39:I39)</f>
        <v>1449</v>
      </c>
      <c r="J40" s="550">
        <v>0</v>
      </c>
      <c r="K40" s="551">
        <f>SUM(K39:K39)</f>
        <v>0</v>
      </c>
      <c r="L40" s="585">
        <f>L39</f>
        <v>1659</v>
      </c>
      <c r="M40" s="586">
        <f>M39</f>
        <v>1659</v>
      </c>
      <c r="N40" s="2105"/>
      <c r="O40" s="19"/>
      <c r="P40" s="19"/>
      <c r="Q40" s="20"/>
      <c r="R40" s="532"/>
      <c r="S40" s="532"/>
      <c r="T40" s="532"/>
      <c r="U40" s="532"/>
      <c r="V40" s="532"/>
      <c r="W40" s="532"/>
    </row>
    <row r="41" spans="1:23" ht="13.15" customHeight="1" thickBot="1">
      <c r="A41" s="526" t="s">
        <v>11</v>
      </c>
      <c r="B41" s="522" t="s">
        <v>33</v>
      </c>
      <c r="C41" s="2129" t="s">
        <v>14</v>
      </c>
      <c r="D41" s="1561"/>
      <c r="E41" s="2130"/>
      <c r="F41" s="2130"/>
      <c r="G41" s="1562"/>
      <c r="H41" s="1320">
        <f>H40</f>
        <v>1449</v>
      </c>
      <c r="I41" s="1321">
        <f>SUM(I40:I40)</f>
        <v>1449</v>
      </c>
      <c r="J41" s="550">
        <v>0</v>
      </c>
      <c r="K41" s="551">
        <f>SUM(K40:K40)</f>
        <v>0</v>
      </c>
      <c r="L41" s="585">
        <f>L40</f>
        <v>1659</v>
      </c>
      <c r="M41" s="586">
        <f>M40</f>
        <v>1659</v>
      </c>
      <c r="N41" s="523"/>
      <c r="O41" s="524"/>
      <c r="P41" s="524"/>
      <c r="Q41" s="525"/>
      <c r="R41" s="532"/>
      <c r="S41" s="532"/>
      <c r="T41" s="532"/>
      <c r="U41" s="532"/>
      <c r="V41" s="532"/>
      <c r="W41" s="532"/>
    </row>
    <row r="42" spans="1:23" ht="28.9" customHeight="1" thickBot="1">
      <c r="A42" s="515" t="s">
        <v>11</v>
      </c>
      <c r="B42" s="1054" t="s">
        <v>445</v>
      </c>
      <c r="C42" s="1600" t="s">
        <v>357</v>
      </c>
      <c r="D42" s="1600"/>
      <c r="E42" s="1600"/>
      <c r="F42" s="1600"/>
      <c r="G42" s="1600"/>
      <c r="H42" s="1600"/>
      <c r="I42" s="1600"/>
      <c r="J42" s="1600"/>
      <c r="K42" s="1600"/>
      <c r="L42" s="1600"/>
      <c r="M42" s="1600"/>
      <c r="N42" s="1600"/>
      <c r="O42" s="1600"/>
      <c r="P42" s="1600"/>
      <c r="Q42" s="1601"/>
      <c r="R42" s="532"/>
      <c r="S42" s="532"/>
      <c r="T42" s="532"/>
      <c r="U42" s="532"/>
      <c r="V42" s="532"/>
      <c r="W42" s="532"/>
    </row>
    <row r="43" spans="1:23" ht="13.9" customHeight="1">
      <c r="A43" s="1634" t="s">
        <v>11</v>
      </c>
      <c r="B43" s="2116" t="s">
        <v>34</v>
      </c>
      <c r="C43" s="2118" t="s">
        <v>11</v>
      </c>
      <c r="D43" s="1498" t="s">
        <v>548</v>
      </c>
      <c r="E43" s="1433" t="s">
        <v>39</v>
      </c>
      <c r="F43" s="2103" t="s">
        <v>67</v>
      </c>
      <c r="G43" s="517" t="s">
        <v>65</v>
      </c>
      <c r="H43" s="546">
        <v>557.6</v>
      </c>
      <c r="I43" s="540">
        <v>557.6</v>
      </c>
      <c r="J43" s="552">
        <v>0</v>
      </c>
      <c r="K43" s="547">
        <v>0</v>
      </c>
      <c r="L43" s="548">
        <v>485.7</v>
      </c>
      <c r="M43" s="542">
        <v>443.2</v>
      </c>
      <c r="N43" s="2104" t="s">
        <v>537</v>
      </c>
      <c r="O43" s="18">
        <v>1280</v>
      </c>
      <c r="P43" s="1080" t="s">
        <v>549</v>
      </c>
      <c r="Q43" s="1078" t="s">
        <v>550</v>
      </c>
      <c r="R43" s="532"/>
      <c r="S43" s="532"/>
      <c r="T43" s="532"/>
      <c r="U43" s="532"/>
      <c r="V43" s="532"/>
      <c r="W43" s="532"/>
    </row>
    <row r="44" spans="1:23" ht="15" customHeight="1" thickBot="1">
      <c r="A44" s="1636"/>
      <c r="B44" s="2117"/>
      <c r="C44" s="2119"/>
      <c r="D44" s="1499"/>
      <c r="E44" s="1432"/>
      <c r="F44" s="1571"/>
      <c r="G44" s="543" t="s">
        <v>12</v>
      </c>
      <c r="H44" s="549">
        <f>H43</f>
        <v>557.6</v>
      </c>
      <c r="I44" s="549">
        <f t="shared" ref="I44:M44" si="13">I43</f>
        <v>557.6</v>
      </c>
      <c r="J44" s="549">
        <f t="shared" si="13"/>
        <v>0</v>
      </c>
      <c r="K44" s="549">
        <f t="shared" si="13"/>
        <v>0</v>
      </c>
      <c r="L44" s="549">
        <f t="shared" si="13"/>
        <v>485.7</v>
      </c>
      <c r="M44" s="549">
        <f t="shared" si="13"/>
        <v>443.2</v>
      </c>
      <c r="N44" s="2105"/>
      <c r="O44" s="19"/>
      <c r="P44" s="19"/>
      <c r="Q44" s="20"/>
      <c r="R44" s="532"/>
      <c r="S44" s="532"/>
      <c r="T44" s="532"/>
      <c r="U44" s="532"/>
      <c r="V44" s="532"/>
      <c r="W44" s="532"/>
    </row>
    <row r="45" spans="1:23" ht="13.15" customHeight="1" thickBot="1">
      <c r="A45" s="526" t="s">
        <v>11</v>
      </c>
      <c r="B45" s="522" t="s">
        <v>34</v>
      </c>
      <c r="C45" s="1560" t="s">
        <v>14</v>
      </c>
      <c r="D45" s="1561"/>
      <c r="E45" s="1561"/>
      <c r="F45" s="1561"/>
      <c r="G45" s="1562"/>
      <c r="H45" s="527">
        <f>SUM(H44)</f>
        <v>557.6</v>
      </c>
      <c r="I45" s="527">
        <f>SUM(I44)</f>
        <v>557.6</v>
      </c>
      <c r="J45" s="527">
        <f>SUM(J44)</f>
        <v>0</v>
      </c>
      <c r="K45" s="527">
        <f>SUM(K44)</f>
        <v>0</v>
      </c>
      <c r="L45" s="527">
        <f>L44</f>
        <v>485.7</v>
      </c>
      <c r="M45" s="527">
        <f>M44</f>
        <v>443.2</v>
      </c>
      <c r="N45" s="523"/>
      <c r="O45" s="524"/>
      <c r="P45" s="524"/>
      <c r="Q45" s="525"/>
      <c r="R45" s="532"/>
      <c r="S45" s="532"/>
      <c r="T45" s="532"/>
      <c r="U45" s="532"/>
      <c r="V45" s="532"/>
      <c r="W45" s="532"/>
    </row>
    <row r="46" spans="1:23" ht="19.149999999999999" customHeight="1" thickBot="1">
      <c r="A46" s="515" t="s">
        <v>11</v>
      </c>
      <c r="B46" s="2108" t="s">
        <v>56</v>
      </c>
      <c r="C46" s="2109"/>
      <c r="D46" s="2109"/>
      <c r="E46" s="2109"/>
      <c r="F46" s="2109"/>
      <c r="G46" s="2109"/>
      <c r="H46" s="627">
        <f>H27+H37+H41+H45</f>
        <v>25633.899999999998</v>
      </c>
      <c r="I46" s="627">
        <f>I27+I37+I41+I45</f>
        <v>25633.899999999998</v>
      </c>
      <c r="J46" s="627">
        <f>J27+J37+J41+J45</f>
        <v>224.10000000000002</v>
      </c>
      <c r="K46" s="627">
        <f>K27+K37+K41+K45</f>
        <v>0</v>
      </c>
      <c r="L46" s="627">
        <f>L27+L37+L41+L45</f>
        <v>25755.9</v>
      </c>
      <c r="M46" s="627">
        <f>SUM(M27,M37,M41,M45)</f>
        <v>25662.2</v>
      </c>
      <c r="N46" s="555"/>
      <c r="O46" s="529"/>
      <c r="P46" s="529"/>
      <c r="Q46" s="530"/>
      <c r="R46" s="532"/>
      <c r="S46" s="532"/>
      <c r="T46" s="567"/>
      <c r="U46" s="532"/>
      <c r="V46" s="532"/>
      <c r="W46" s="532"/>
    </row>
    <row r="47" spans="1:23" ht="13.15" customHeight="1" thickBot="1">
      <c r="A47" s="514" t="s">
        <v>13</v>
      </c>
      <c r="B47" s="1563" t="s">
        <v>551</v>
      </c>
      <c r="C47" s="1563"/>
      <c r="D47" s="1563"/>
      <c r="E47" s="1563"/>
      <c r="F47" s="1563"/>
      <c r="G47" s="1563"/>
      <c r="H47" s="1563"/>
      <c r="I47" s="1563"/>
      <c r="J47" s="1563"/>
      <c r="K47" s="1563"/>
      <c r="L47" s="1563"/>
      <c r="M47" s="1563"/>
      <c r="N47" s="1563"/>
      <c r="O47" s="1563"/>
      <c r="P47" s="1563"/>
      <c r="Q47" s="1564"/>
      <c r="R47" s="532"/>
      <c r="S47" s="532"/>
      <c r="T47" s="567"/>
      <c r="U47" s="532"/>
      <c r="V47" s="532"/>
      <c r="W47" s="532"/>
    </row>
    <row r="48" spans="1:23" ht="20.45" customHeight="1" thickBot="1">
      <c r="A48" s="515" t="s">
        <v>13</v>
      </c>
      <c r="B48" s="516" t="s">
        <v>11</v>
      </c>
      <c r="C48" s="1600" t="s">
        <v>552</v>
      </c>
      <c r="D48" s="1600"/>
      <c r="E48" s="1600"/>
      <c r="F48" s="1600"/>
      <c r="G48" s="1600"/>
      <c r="H48" s="1600"/>
      <c r="I48" s="1600"/>
      <c r="J48" s="1600"/>
      <c r="K48" s="1600"/>
      <c r="L48" s="1600"/>
      <c r="M48" s="1600"/>
      <c r="N48" s="1600"/>
      <c r="O48" s="1600"/>
      <c r="P48" s="1600"/>
      <c r="Q48" s="1601"/>
      <c r="R48" s="532"/>
      <c r="S48" s="532"/>
      <c r="T48" s="567"/>
      <c r="U48" s="532"/>
      <c r="V48" s="532"/>
      <c r="W48" s="532"/>
    </row>
    <row r="49" spans="1:23" ht="13.15" customHeight="1">
      <c r="A49" s="1272" t="s">
        <v>13</v>
      </c>
      <c r="B49" s="1275" t="s">
        <v>11</v>
      </c>
      <c r="C49" s="2110" t="s">
        <v>11</v>
      </c>
      <c r="D49" s="1483" t="s">
        <v>553</v>
      </c>
      <c r="E49" s="2140" t="s">
        <v>358</v>
      </c>
      <c r="F49" s="2147" t="s">
        <v>67</v>
      </c>
      <c r="G49" s="628" t="s">
        <v>65</v>
      </c>
      <c r="H49" s="570">
        <v>147.1</v>
      </c>
      <c r="I49" s="540">
        <v>147.1</v>
      </c>
      <c r="J49" s="552">
        <v>125.1</v>
      </c>
      <c r="K49" s="540">
        <v>0</v>
      </c>
      <c r="L49" s="552">
        <v>192</v>
      </c>
      <c r="M49" s="590">
        <v>200.4</v>
      </c>
      <c r="N49" s="2106" t="s">
        <v>537</v>
      </c>
      <c r="O49" s="1082">
        <v>25</v>
      </c>
      <c r="P49" s="1082">
        <v>25</v>
      </c>
      <c r="Q49" s="1084">
        <v>25</v>
      </c>
      <c r="R49" s="532"/>
      <c r="S49" s="532"/>
      <c r="T49" s="567"/>
      <c r="U49" s="532"/>
      <c r="V49" s="532"/>
      <c r="W49" s="532"/>
    </row>
    <row r="50" spans="1:23">
      <c r="A50" s="1273"/>
      <c r="B50" s="1276"/>
      <c r="C50" s="2111"/>
      <c r="D50" s="1484"/>
      <c r="E50" s="2141"/>
      <c r="F50" s="2148"/>
      <c r="G50" s="629" t="s">
        <v>359</v>
      </c>
      <c r="H50" s="831">
        <v>115.1</v>
      </c>
      <c r="I50" s="545">
        <v>115.1</v>
      </c>
      <c r="J50" s="630">
        <v>112.4</v>
      </c>
      <c r="K50" s="545">
        <v>0</v>
      </c>
      <c r="L50" s="630">
        <v>111.3</v>
      </c>
      <c r="M50" s="591">
        <v>116.5</v>
      </c>
      <c r="N50" s="2107"/>
      <c r="O50" s="1083"/>
      <c r="P50" s="559"/>
      <c r="Q50" s="1085"/>
      <c r="R50" s="532"/>
      <c r="S50" s="532"/>
      <c r="T50" s="567"/>
      <c r="U50" s="532"/>
      <c r="V50" s="532"/>
      <c r="W50" s="532"/>
    </row>
    <row r="51" spans="1:23" ht="13.15" customHeight="1">
      <c r="A51" s="1273"/>
      <c r="B51" s="1276"/>
      <c r="C51" s="2111"/>
      <c r="D51" s="1484"/>
      <c r="E51" s="2141"/>
      <c r="F51" s="2148"/>
      <c r="G51" s="632" t="s">
        <v>171</v>
      </c>
      <c r="H51" s="831">
        <v>52.5</v>
      </c>
      <c r="I51" s="570">
        <v>52.5</v>
      </c>
      <c r="J51" s="589">
        <v>39.1</v>
      </c>
      <c r="K51" s="570">
        <v>0</v>
      </c>
      <c r="L51" s="589">
        <v>54.5</v>
      </c>
      <c r="M51" s="571">
        <v>56.6</v>
      </c>
      <c r="N51" s="633"/>
      <c r="O51" s="1083"/>
      <c r="P51" s="559"/>
      <c r="Q51" s="1085"/>
      <c r="R51" s="532"/>
      <c r="S51" s="532"/>
      <c r="T51" s="567"/>
      <c r="U51" s="532"/>
      <c r="V51" s="532"/>
      <c r="W51" s="532"/>
    </row>
    <row r="52" spans="1:23" ht="10.9" customHeight="1">
      <c r="A52" s="1273"/>
      <c r="B52" s="1276"/>
      <c r="C52" s="2111"/>
      <c r="D52" s="1484"/>
      <c r="E52" s="2141"/>
      <c r="F52" s="2148"/>
      <c r="G52" s="634" t="s">
        <v>360</v>
      </c>
      <c r="H52" s="831">
        <v>54.3</v>
      </c>
      <c r="I52" s="570">
        <v>54.3</v>
      </c>
      <c r="J52" s="570">
        <v>50.6</v>
      </c>
      <c r="K52" s="570">
        <v>0</v>
      </c>
      <c r="L52" s="589">
        <v>58</v>
      </c>
      <c r="M52" s="571">
        <v>60.7</v>
      </c>
      <c r="N52" s="633"/>
      <c r="O52" s="1083"/>
      <c r="P52" s="559"/>
      <c r="Q52" s="1085"/>
      <c r="R52" s="532"/>
      <c r="S52" s="532"/>
      <c r="T52" s="567"/>
      <c r="U52" s="532"/>
      <c r="V52" s="532"/>
      <c r="W52" s="532"/>
    </row>
    <row r="53" spans="1:23" ht="13.15" customHeight="1">
      <c r="A53" s="1273"/>
      <c r="B53" s="1276"/>
      <c r="C53" s="2112"/>
      <c r="D53" s="1484"/>
      <c r="E53" s="2141"/>
      <c r="F53" s="2149"/>
      <c r="G53" s="632" t="s">
        <v>35</v>
      </c>
      <c r="H53" s="831">
        <v>269.5</v>
      </c>
      <c r="I53" s="570">
        <v>252.4</v>
      </c>
      <c r="J53" s="589">
        <v>193.5</v>
      </c>
      <c r="K53" s="570">
        <v>17.100000000000001</v>
      </c>
      <c r="L53" s="589">
        <v>304.89999999999998</v>
      </c>
      <c r="M53" s="589">
        <v>319.39999999999998</v>
      </c>
      <c r="N53" s="2120"/>
      <c r="O53" s="572"/>
      <c r="P53" s="573"/>
      <c r="Q53" s="574"/>
      <c r="R53" s="532"/>
      <c r="S53" s="532"/>
      <c r="T53" s="567"/>
      <c r="U53" s="532"/>
      <c r="V53" s="532"/>
      <c r="W53" s="532"/>
    </row>
    <row r="54" spans="1:23" ht="13.9" customHeight="1" thickBot="1">
      <c r="A54" s="554"/>
      <c r="B54" s="1277"/>
      <c r="C54" s="2113"/>
      <c r="D54" s="1485"/>
      <c r="E54" s="2142"/>
      <c r="F54" s="2150"/>
      <c r="G54" s="635" t="s">
        <v>12</v>
      </c>
      <c r="H54" s="544">
        <f>H49+H50+H51+H52+H53</f>
        <v>638.5</v>
      </c>
      <c r="I54" s="544">
        <f>I49+I50+I51+I52+I53</f>
        <v>621.4</v>
      </c>
      <c r="J54" s="544">
        <f>J49+J50+J51+J52+J53</f>
        <v>520.70000000000005</v>
      </c>
      <c r="K54" s="544">
        <f>SUM(K49:K53)</f>
        <v>17.100000000000001</v>
      </c>
      <c r="L54" s="544">
        <f>SUM(L49:L53)</f>
        <v>720.7</v>
      </c>
      <c r="M54" s="544">
        <f>SUM(M49:M53)</f>
        <v>753.59999999999991</v>
      </c>
      <c r="N54" s="2121"/>
      <c r="O54" s="834"/>
      <c r="P54" s="560"/>
      <c r="Q54" s="833"/>
      <c r="R54" s="532"/>
      <c r="S54" s="532"/>
      <c r="T54" s="567"/>
      <c r="U54" s="532"/>
      <c r="V54" s="532"/>
      <c r="W54" s="532"/>
    </row>
    <row r="55" spans="1:23" ht="13.15" customHeight="1">
      <c r="A55" s="1272" t="s">
        <v>13</v>
      </c>
      <c r="B55" s="1275" t="s">
        <v>11</v>
      </c>
      <c r="C55" s="2110" t="s">
        <v>13</v>
      </c>
      <c r="D55" s="1483" t="s">
        <v>554</v>
      </c>
      <c r="E55" s="2140" t="s">
        <v>361</v>
      </c>
      <c r="F55" s="2147" t="s">
        <v>67</v>
      </c>
      <c r="G55" s="628" t="s">
        <v>65</v>
      </c>
      <c r="H55" s="636">
        <v>291.7</v>
      </c>
      <c r="I55" s="636">
        <v>291.7</v>
      </c>
      <c r="J55" s="1055">
        <v>241.9</v>
      </c>
      <c r="K55" s="575">
        <v>0</v>
      </c>
      <c r="L55" s="636">
        <v>371.2</v>
      </c>
      <c r="M55" s="592">
        <v>381</v>
      </c>
      <c r="N55" s="2106" t="s">
        <v>537</v>
      </c>
      <c r="O55" s="1082">
        <v>70</v>
      </c>
      <c r="P55" s="1082">
        <v>70</v>
      </c>
      <c r="Q55" s="1084">
        <v>70</v>
      </c>
      <c r="R55" s="532"/>
      <c r="S55" s="532"/>
      <c r="T55" s="567"/>
      <c r="U55" s="532"/>
      <c r="V55" s="532"/>
      <c r="W55" s="532"/>
    </row>
    <row r="56" spans="1:23">
      <c r="A56" s="1273"/>
      <c r="B56" s="1276"/>
      <c r="C56" s="2111"/>
      <c r="D56" s="1484"/>
      <c r="E56" s="2141"/>
      <c r="F56" s="2148"/>
      <c r="G56" s="558" t="s">
        <v>171</v>
      </c>
      <c r="H56" s="570">
        <v>53</v>
      </c>
      <c r="I56" s="570">
        <v>52.6</v>
      </c>
      <c r="J56" s="589">
        <v>36.1</v>
      </c>
      <c r="K56" s="571">
        <v>0.4</v>
      </c>
      <c r="L56" s="570">
        <v>54.9</v>
      </c>
      <c r="M56" s="593">
        <v>56.9</v>
      </c>
      <c r="N56" s="2107"/>
      <c r="O56" s="1083"/>
      <c r="P56" s="559"/>
      <c r="Q56" s="1085"/>
      <c r="R56" s="532"/>
      <c r="S56" s="532"/>
      <c r="T56" s="567"/>
      <c r="U56" s="532"/>
      <c r="V56" s="532"/>
      <c r="W56" s="532"/>
    </row>
    <row r="57" spans="1:23">
      <c r="A57" s="1273"/>
      <c r="B57" s="1276"/>
      <c r="C57" s="2112"/>
      <c r="D57" s="1484"/>
      <c r="E57" s="2141"/>
      <c r="F57" s="2149"/>
      <c r="G57" s="632" t="s">
        <v>35</v>
      </c>
      <c r="H57" s="570">
        <v>264.3</v>
      </c>
      <c r="I57" s="570">
        <v>264.3</v>
      </c>
      <c r="J57" s="589">
        <v>240.7</v>
      </c>
      <c r="K57" s="571">
        <v>0</v>
      </c>
      <c r="L57" s="570">
        <v>300.10000000000002</v>
      </c>
      <c r="M57" s="589">
        <v>314</v>
      </c>
      <c r="N57" s="2120"/>
      <c r="O57" s="572"/>
      <c r="P57" s="573"/>
      <c r="Q57" s="574"/>
      <c r="R57" s="532"/>
      <c r="S57" s="532"/>
      <c r="T57" s="567"/>
      <c r="U57" s="532"/>
      <c r="V57" s="532"/>
      <c r="W57" s="532"/>
    </row>
    <row r="58" spans="1:23">
      <c r="A58" s="1273"/>
      <c r="B58" s="1276"/>
      <c r="C58" s="2112"/>
      <c r="D58" s="1484"/>
      <c r="E58" s="2141"/>
      <c r="F58" s="2149"/>
      <c r="G58" s="1317" t="s">
        <v>51</v>
      </c>
      <c r="H58" s="831">
        <v>8.4</v>
      </c>
      <c r="I58" s="831">
        <v>8.4</v>
      </c>
      <c r="J58" s="1094">
        <v>8.3000000000000007</v>
      </c>
      <c r="K58" s="1093">
        <v>0</v>
      </c>
      <c r="L58" s="831">
        <v>0</v>
      </c>
      <c r="M58" s="1094">
        <v>0</v>
      </c>
      <c r="N58" s="2120"/>
      <c r="O58" s="572"/>
      <c r="P58" s="573"/>
      <c r="Q58" s="574"/>
      <c r="R58" s="532"/>
      <c r="S58" s="532"/>
      <c r="T58" s="567"/>
      <c r="U58" s="532"/>
      <c r="V58" s="532"/>
      <c r="W58" s="532"/>
    </row>
    <row r="59" spans="1:23" ht="16.149999999999999" customHeight="1" thickBot="1">
      <c r="A59" s="554"/>
      <c r="B59" s="1277"/>
      <c r="C59" s="2113"/>
      <c r="D59" s="1485"/>
      <c r="E59" s="2142"/>
      <c r="F59" s="2150"/>
      <c r="G59" s="635" t="s">
        <v>12</v>
      </c>
      <c r="H59" s="544">
        <f>H55+H56+H57+H58</f>
        <v>617.4</v>
      </c>
      <c r="I59" s="544">
        <f>I55+I56+I57+I58</f>
        <v>617</v>
      </c>
      <c r="J59" s="544">
        <f>J55+J56+J57+J58</f>
        <v>527</v>
      </c>
      <c r="K59" s="544">
        <f>K55+K56+K57</f>
        <v>0.4</v>
      </c>
      <c r="L59" s="544">
        <f>L55+L56+L57</f>
        <v>726.2</v>
      </c>
      <c r="M59" s="544">
        <f>M55+M56+M57</f>
        <v>751.9</v>
      </c>
      <c r="N59" s="2177"/>
      <c r="O59" s="834"/>
      <c r="P59" s="560"/>
      <c r="Q59" s="833"/>
      <c r="R59" s="532"/>
      <c r="S59" s="532"/>
      <c r="T59" s="567"/>
      <c r="U59" s="532"/>
      <c r="V59" s="532"/>
      <c r="W59" s="532"/>
    </row>
    <row r="60" spans="1:23" ht="14.45" customHeight="1" thickBot="1">
      <c r="A60" s="569" t="s">
        <v>13</v>
      </c>
      <c r="B60" s="1277" t="s">
        <v>11</v>
      </c>
      <c r="C60" s="2129" t="s">
        <v>14</v>
      </c>
      <c r="D60" s="2130"/>
      <c r="E60" s="2130"/>
      <c r="F60" s="2130"/>
      <c r="G60" s="2131"/>
      <c r="H60" s="637">
        <f t="shared" ref="H60:M60" si="14">H54+H59</f>
        <v>1255.9000000000001</v>
      </c>
      <c r="I60" s="637">
        <f t="shared" si="14"/>
        <v>1238.4000000000001</v>
      </c>
      <c r="J60" s="637">
        <f t="shared" si="14"/>
        <v>1047.7</v>
      </c>
      <c r="K60" s="637">
        <f t="shared" si="14"/>
        <v>17.5</v>
      </c>
      <c r="L60" s="637">
        <f t="shared" si="14"/>
        <v>1446.9</v>
      </c>
      <c r="M60" s="637">
        <f t="shared" si="14"/>
        <v>1505.5</v>
      </c>
      <c r="N60" s="637"/>
      <c r="O60" s="537"/>
      <c r="P60" s="537"/>
      <c r="Q60" s="537"/>
      <c r="R60" s="532"/>
      <c r="S60" s="532"/>
      <c r="T60" s="567"/>
      <c r="U60" s="532"/>
      <c r="V60" s="532"/>
      <c r="W60" s="532"/>
    </row>
    <row r="61" spans="1:23" ht="13.15" customHeight="1" thickBot="1">
      <c r="A61" s="515" t="s">
        <v>13</v>
      </c>
      <c r="B61" s="516" t="s">
        <v>13</v>
      </c>
      <c r="C61" s="1600" t="s">
        <v>555</v>
      </c>
      <c r="D61" s="1600"/>
      <c r="E61" s="1600"/>
      <c r="F61" s="1600"/>
      <c r="G61" s="1600"/>
      <c r="H61" s="1600"/>
      <c r="I61" s="1600"/>
      <c r="J61" s="1600"/>
      <c r="K61" s="1600"/>
      <c r="L61" s="1600"/>
      <c r="M61" s="1600"/>
      <c r="N61" s="1600"/>
      <c r="O61" s="1600"/>
      <c r="P61" s="1600"/>
      <c r="Q61" s="1601"/>
      <c r="R61" s="532"/>
      <c r="S61" s="532"/>
      <c r="T61" s="567"/>
      <c r="U61" s="532"/>
      <c r="V61" s="532"/>
      <c r="W61" s="532"/>
    </row>
    <row r="62" spans="1:23" ht="13.15" customHeight="1">
      <c r="A62" s="1272" t="s">
        <v>13</v>
      </c>
      <c r="B62" s="1275" t="s">
        <v>13</v>
      </c>
      <c r="C62" s="2110" t="s">
        <v>11</v>
      </c>
      <c r="D62" s="2160" t="s">
        <v>556</v>
      </c>
      <c r="E62" s="2170" t="s">
        <v>362</v>
      </c>
      <c r="F62" s="1280" t="s">
        <v>67</v>
      </c>
      <c r="G62" s="638" t="s">
        <v>65</v>
      </c>
      <c r="H62" s="636">
        <v>592.5</v>
      </c>
      <c r="I62" s="636">
        <v>592.5</v>
      </c>
      <c r="J62" s="1055">
        <v>537.29999999999995</v>
      </c>
      <c r="K62" s="575">
        <v>0</v>
      </c>
      <c r="L62" s="636">
        <v>611.5</v>
      </c>
      <c r="M62" s="592">
        <v>623.29999999999995</v>
      </c>
      <c r="N62" s="2106" t="s">
        <v>537</v>
      </c>
      <c r="O62" s="1082">
        <v>354</v>
      </c>
      <c r="P62" s="1082">
        <v>354</v>
      </c>
      <c r="Q62" s="1084">
        <v>354</v>
      </c>
      <c r="R62" s="532"/>
      <c r="S62" s="532"/>
      <c r="T62" s="567"/>
      <c r="U62" s="532"/>
      <c r="V62" s="532"/>
      <c r="W62" s="532"/>
    </row>
    <row r="63" spans="1:23">
      <c r="A63" s="1273"/>
      <c r="B63" s="1276"/>
      <c r="C63" s="2111"/>
      <c r="D63" s="2169"/>
      <c r="E63" s="2171"/>
      <c r="F63" s="639"/>
      <c r="G63" s="558" t="s">
        <v>171</v>
      </c>
      <c r="H63" s="570">
        <v>105</v>
      </c>
      <c r="I63" s="570">
        <v>101</v>
      </c>
      <c r="J63" s="589">
        <v>13</v>
      </c>
      <c r="K63" s="571">
        <v>4</v>
      </c>
      <c r="L63" s="570">
        <v>113.5</v>
      </c>
      <c r="M63" s="593">
        <v>112</v>
      </c>
      <c r="N63" s="2107"/>
      <c r="O63" s="1083"/>
      <c r="P63" s="559"/>
      <c r="Q63" s="1085"/>
      <c r="R63" s="532"/>
      <c r="S63" s="532"/>
      <c r="T63" s="567"/>
      <c r="U63" s="532"/>
      <c r="V63" s="532"/>
      <c r="W63" s="532"/>
    </row>
    <row r="64" spans="1:23" ht="12.6" customHeight="1">
      <c r="A64" s="1273"/>
      <c r="B64" s="1276"/>
      <c r="C64" s="2112"/>
      <c r="D64" s="2169"/>
      <c r="E64" s="2171"/>
      <c r="F64" s="640"/>
      <c r="G64" s="632" t="s">
        <v>35</v>
      </c>
      <c r="H64" s="570">
        <v>2269.6</v>
      </c>
      <c r="I64" s="570">
        <v>2224.6</v>
      </c>
      <c r="J64" s="589">
        <v>1919.9</v>
      </c>
      <c r="K64" s="571">
        <v>45</v>
      </c>
      <c r="L64" s="570">
        <v>2643.7</v>
      </c>
      <c r="M64" s="589">
        <v>2782.6</v>
      </c>
      <c r="N64" s="2120"/>
      <c r="O64" s="572"/>
      <c r="P64" s="573"/>
      <c r="Q64" s="574"/>
      <c r="R64" s="532"/>
      <c r="S64" s="532"/>
      <c r="T64" s="567"/>
      <c r="U64" s="532"/>
      <c r="V64" s="532"/>
      <c r="W64" s="532"/>
    </row>
    <row r="65" spans="1:23" ht="14.45" customHeight="1">
      <c r="A65" s="1273"/>
      <c r="B65" s="1276"/>
      <c r="C65" s="2112"/>
      <c r="D65" s="2169"/>
      <c r="E65" s="2171"/>
      <c r="F65" s="640"/>
      <c r="G65" s="631" t="s">
        <v>51</v>
      </c>
      <c r="H65" s="570">
        <v>71.8</v>
      </c>
      <c r="I65" s="570">
        <v>71.8</v>
      </c>
      <c r="J65" s="570">
        <v>70.8</v>
      </c>
      <c r="K65" s="570">
        <v>0</v>
      </c>
      <c r="L65" s="570">
        <v>0</v>
      </c>
      <c r="M65" s="570">
        <v>0</v>
      </c>
      <c r="N65" s="2120"/>
      <c r="O65" s="572"/>
      <c r="P65" s="573"/>
      <c r="Q65" s="574"/>
      <c r="R65" s="532"/>
      <c r="S65" s="532"/>
      <c r="T65" s="567"/>
      <c r="U65" s="532"/>
      <c r="V65" s="532"/>
      <c r="W65" s="532"/>
    </row>
    <row r="66" spans="1:23" ht="13.9" customHeight="1">
      <c r="A66" s="1273"/>
      <c r="B66" s="1276"/>
      <c r="C66" s="2112"/>
      <c r="D66" s="2169"/>
      <c r="E66" s="2171"/>
      <c r="F66" s="640"/>
      <c r="G66" s="629" t="s">
        <v>64</v>
      </c>
      <c r="H66" s="553">
        <v>45.3</v>
      </c>
      <c r="I66" s="545">
        <v>45.3</v>
      </c>
      <c r="J66" s="630">
        <v>40</v>
      </c>
      <c r="K66" s="576">
        <v>0</v>
      </c>
      <c r="L66" s="545">
        <v>0</v>
      </c>
      <c r="M66" s="591">
        <v>0</v>
      </c>
      <c r="N66" s="2120"/>
      <c r="O66" s="572"/>
      <c r="P66" s="573"/>
      <c r="Q66" s="574"/>
      <c r="R66" s="532"/>
      <c r="S66" s="532"/>
      <c r="T66" s="567"/>
      <c r="U66" s="532"/>
      <c r="V66" s="532"/>
      <c r="W66" s="532"/>
    </row>
    <row r="67" spans="1:23" ht="24" customHeight="1" thickBot="1">
      <c r="A67" s="554"/>
      <c r="B67" s="1277"/>
      <c r="C67" s="2113"/>
      <c r="D67" s="2161"/>
      <c r="E67" s="2172"/>
      <c r="F67" s="641"/>
      <c r="G67" s="635" t="s">
        <v>12</v>
      </c>
      <c r="H67" s="544">
        <f>H62+H63+H64+H66+H65</f>
        <v>3084.2000000000003</v>
      </c>
      <c r="I67" s="544">
        <f>I62+I63+I64+I66+I65</f>
        <v>3035.2000000000003</v>
      </c>
      <c r="J67" s="544">
        <f>J62+J63+J64+J66+J65</f>
        <v>2581</v>
      </c>
      <c r="K67" s="544">
        <f t="shared" ref="K67:M67" si="15">K62+K63+K64+K66</f>
        <v>49</v>
      </c>
      <c r="L67" s="544">
        <f t="shared" si="15"/>
        <v>3368.7</v>
      </c>
      <c r="M67" s="544">
        <f t="shared" si="15"/>
        <v>3517.8999999999996</v>
      </c>
      <c r="N67" s="2121"/>
      <c r="O67" s="834"/>
      <c r="P67" s="560"/>
      <c r="Q67" s="833"/>
      <c r="R67" s="532"/>
      <c r="S67" s="532"/>
      <c r="T67" s="567"/>
      <c r="U67" s="532"/>
      <c r="V67" s="532"/>
      <c r="W67" s="532"/>
    </row>
    <row r="68" spans="1:23" ht="13.15" customHeight="1">
      <c r="A68" s="1272" t="s">
        <v>13</v>
      </c>
      <c r="B68" s="1275" t="s">
        <v>13</v>
      </c>
      <c r="C68" s="2110" t="s">
        <v>34</v>
      </c>
      <c r="D68" s="2160" t="s">
        <v>557</v>
      </c>
      <c r="E68" s="2170" t="s">
        <v>39</v>
      </c>
      <c r="F68" s="1280" t="s">
        <v>67</v>
      </c>
      <c r="G68" s="642" t="s">
        <v>65</v>
      </c>
      <c r="H68" s="540">
        <v>560</v>
      </c>
      <c r="I68" s="540">
        <v>560</v>
      </c>
      <c r="J68" s="552">
        <v>0</v>
      </c>
      <c r="K68" s="541">
        <v>0</v>
      </c>
      <c r="L68" s="643">
        <v>749</v>
      </c>
      <c r="M68" s="541">
        <v>802</v>
      </c>
      <c r="N68" s="715" t="s">
        <v>537</v>
      </c>
      <c r="O68" s="713">
        <v>385</v>
      </c>
      <c r="P68" s="713">
        <v>435</v>
      </c>
      <c r="Q68" s="714">
        <v>460</v>
      </c>
      <c r="R68" s="532"/>
      <c r="S68" s="532"/>
      <c r="T68" s="567"/>
      <c r="U68" s="532"/>
      <c r="V68" s="532"/>
      <c r="W68" s="532"/>
    </row>
    <row r="69" spans="1:23" ht="13.15" customHeight="1">
      <c r="A69" s="1273"/>
      <c r="B69" s="1276"/>
      <c r="C69" s="2112"/>
      <c r="D69" s="2169"/>
      <c r="E69" s="2171"/>
      <c r="F69" s="640"/>
      <c r="G69" s="644" t="s">
        <v>35</v>
      </c>
      <c r="H69" s="553">
        <v>895</v>
      </c>
      <c r="I69" s="545">
        <v>895</v>
      </c>
      <c r="J69" s="630">
        <v>0</v>
      </c>
      <c r="K69" s="576">
        <v>0</v>
      </c>
      <c r="L69" s="645">
        <v>940</v>
      </c>
      <c r="M69" s="23">
        <v>985</v>
      </c>
      <c r="N69" s="2176" t="s">
        <v>409</v>
      </c>
      <c r="O69" s="1056"/>
      <c r="P69" s="1057"/>
      <c r="Q69" s="1058"/>
      <c r="R69" s="532"/>
      <c r="S69" s="532"/>
      <c r="T69" s="567"/>
      <c r="U69" s="532"/>
      <c r="V69" s="532"/>
      <c r="W69" s="532"/>
    </row>
    <row r="70" spans="1:23" ht="13.9" customHeight="1" thickBot="1">
      <c r="A70" s="646"/>
      <c r="B70" s="647"/>
      <c r="C70" s="2173"/>
      <c r="D70" s="2174"/>
      <c r="E70" s="2175"/>
      <c r="F70" s="648"/>
      <c r="G70" s="649" t="s">
        <v>12</v>
      </c>
      <c r="H70" s="650">
        <f>H68+H69</f>
        <v>1455</v>
      </c>
      <c r="I70" s="650">
        <f t="shared" ref="I70:M70" si="16">I68+I69</f>
        <v>1455</v>
      </c>
      <c r="J70" s="650">
        <f t="shared" si="16"/>
        <v>0</v>
      </c>
      <c r="K70" s="650">
        <f t="shared" si="16"/>
        <v>0</v>
      </c>
      <c r="L70" s="650">
        <f t="shared" si="16"/>
        <v>1689</v>
      </c>
      <c r="M70" s="650">
        <f t="shared" si="16"/>
        <v>1787</v>
      </c>
      <c r="N70" s="2177"/>
      <c r="O70" s="520"/>
      <c r="P70" s="561"/>
      <c r="Q70" s="521"/>
      <c r="R70" s="532"/>
      <c r="S70" s="532"/>
      <c r="T70" s="567"/>
      <c r="U70" s="532"/>
      <c r="V70" s="532"/>
      <c r="W70" s="532"/>
    </row>
    <row r="71" spans="1:23" ht="13.15" customHeight="1" thickBot="1">
      <c r="A71" s="526" t="s">
        <v>13</v>
      </c>
      <c r="B71" s="522" t="s">
        <v>13</v>
      </c>
      <c r="C71" s="1560" t="s">
        <v>14</v>
      </c>
      <c r="D71" s="1561"/>
      <c r="E71" s="1561"/>
      <c r="F71" s="1561"/>
      <c r="G71" s="1562"/>
      <c r="H71" s="527">
        <f t="shared" ref="H71:M71" si="17">SUM(H67,H70)</f>
        <v>4539.2000000000007</v>
      </c>
      <c r="I71" s="527">
        <f t="shared" si="17"/>
        <v>4490.2000000000007</v>
      </c>
      <c r="J71" s="527">
        <f t="shared" si="17"/>
        <v>2581</v>
      </c>
      <c r="K71" s="527">
        <f t="shared" si="17"/>
        <v>49</v>
      </c>
      <c r="L71" s="527">
        <f t="shared" si="17"/>
        <v>5057.7</v>
      </c>
      <c r="M71" s="527">
        <f t="shared" si="17"/>
        <v>5304.9</v>
      </c>
      <c r="N71" s="523"/>
      <c r="O71" s="524"/>
      <c r="P71" s="524"/>
      <c r="Q71" s="699"/>
      <c r="R71" s="532"/>
      <c r="S71" s="532"/>
      <c r="T71" s="567"/>
      <c r="U71" s="532"/>
      <c r="V71" s="532"/>
      <c r="W71" s="532"/>
    </row>
    <row r="72" spans="1:23" ht="69" customHeight="1" thickBot="1">
      <c r="A72" s="1274" t="s">
        <v>13</v>
      </c>
      <c r="B72" s="1279" t="s">
        <v>33</v>
      </c>
      <c r="C72" s="2114" t="s">
        <v>363</v>
      </c>
      <c r="D72" s="2114"/>
      <c r="E72" s="2114"/>
      <c r="F72" s="2114"/>
      <c r="G72" s="2114"/>
      <c r="H72" s="2114"/>
      <c r="I72" s="2114"/>
      <c r="J72" s="2114"/>
      <c r="K72" s="2114"/>
      <c r="L72" s="2114"/>
      <c r="M72" s="2114"/>
      <c r="N72" s="2114"/>
      <c r="O72" s="2114"/>
      <c r="P72" s="2114"/>
      <c r="Q72" s="2115"/>
      <c r="R72" s="532"/>
      <c r="S72" s="532"/>
      <c r="T72" s="567"/>
      <c r="U72" s="532"/>
      <c r="V72" s="532"/>
      <c r="W72" s="532"/>
    </row>
    <row r="73" spans="1:23" ht="13.15" customHeight="1">
      <c r="A73" s="1634" t="s">
        <v>13</v>
      </c>
      <c r="B73" s="2116" t="s">
        <v>33</v>
      </c>
      <c r="C73" s="2118" t="s">
        <v>11</v>
      </c>
      <c r="D73" s="1498" t="s">
        <v>558</v>
      </c>
      <c r="E73" s="1433" t="s">
        <v>39</v>
      </c>
      <c r="F73" s="2103" t="s">
        <v>67</v>
      </c>
      <c r="G73" s="517" t="s">
        <v>35</v>
      </c>
      <c r="H73" s="546">
        <v>4.5</v>
      </c>
      <c r="I73" s="540">
        <v>4.5</v>
      </c>
      <c r="J73" s="552">
        <v>0</v>
      </c>
      <c r="K73" s="547">
        <v>0</v>
      </c>
      <c r="L73" s="548">
        <v>4.5</v>
      </c>
      <c r="M73" s="542">
        <v>4.5</v>
      </c>
      <c r="N73" s="2104" t="s">
        <v>537</v>
      </c>
      <c r="O73" s="18" t="s">
        <v>364</v>
      </c>
      <c r="P73" s="1080" t="s">
        <v>364</v>
      </c>
      <c r="Q73" s="1078" t="s">
        <v>364</v>
      </c>
      <c r="R73" s="532"/>
      <c r="S73" s="532"/>
      <c r="T73" s="567"/>
      <c r="U73" s="532"/>
      <c r="V73" s="532"/>
      <c r="W73" s="532"/>
    </row>
    <row r="74" spans="1:23" ht="13.9" customHeight="1" thickBot="1">
      <c r="A74" s="1636"/>
      <c r="B74" s="2117"/>
      <c r="C74" s="2119"/>
      <c r="D74" s="1499"/>
      <c r="E74" s="1432"/>
      <c r="F74" s="1571"/>
      <c r="G74" s="543" t="s">
        <v>12</v>
      </c>
      <c r="H74" s="549">
        <f>H73</f>
        <v>4.5</v>
      </c>
      <c r="I74" s="549">
        <f t="shared" ref="I74:M74" si="18">I73</f>
        <v>4.5</v>
      </c>
      <c r="J74" s="549">
        <f t="shared" si="18"/>
        <v>0</v>
      </c>
      <c r="K74" s="549">
        <f t="shared" si="18"/>
        <v>0</v>
      </c>
      <c r="L74" s="549">
        <f t="shared" si="18"/>
        <v>4.5</v>
      </c>
      <c r="M74" s="549">
        <f t="shared" si="18"/>
        <v>4.5</v>
      </c>
      <c r="N74" s="2105"/>
      <c r="O74" s="19"/>
      <c r="P74" s="19"/>
      <c r="Q74" s="20"/>
      <c r="R74" s="532"/>
      <c r="S74" s="532"/>
      <c r="T74" s="567"/>
      <c r="U74" s="532"/>
      <c r="V74" s="532"/>
      <c r="W74" s="532"/>
    </row>
    <row r="75" spans="1:23" ht="13.15" customHeight="1">
      <c r="A75" s="1634" t="s">
        <v>13</v>
      </c>
      <c r="B75" s="2116" t="s">
        <v>33</v>
      </c>
      <c r="C75" s="2118" t="s">
        <v>13</v>
      </c>
      <c r="D75" s="1498" t="s">
        <v>410</v>
      </c>
      <c r="E75" s="2103" t="s">
        <v>39</v>
      </c>
      <c r="F75" s="2103" t="s">
        <v>349</v>
      </c>
      <c r="G75" s="517" t="s">
        <v>35</v>
      </c>
      <c r="H75" s="546">
        <v>8</v>
      </c>
      <c r="I75" s="540">
        <v>8</v>
      </c>
      <c r="J75" s="552">
        <v>0</v>
      </c>
      <c r="K75" s="547">
        <v>0</v>
      </c>
      <c r="L75" s="548">
        <v>8</v>
      </c>
      <c r="M75" s="542">
        <v>8</v>
      </c>
      <c r="N75" s="2104" t="s">
        <v>559</v>
      </c>
      <c r="O75" s="18">
        <v>2</v>
      </c>
      <c r="P75" s="1080" t="s">
        <v>52</v>
      </c>
      <c r="Q75" s="1078" t="s">
        <v>52</v>
      </c>
      <c r="R75" s="532"/>
      <c r="S75" s="532"/>
      <c r="T75" s="567"/>
      <c r="U75" s="532"/>
      <c r="V75" s="532"/>
      <c r="W75" s="532"/>
    </row>
    <row r="76" spans="1:23" ht="43.15" customHeight="1" thickBot="1">
      <c r="A76" s="1636"/>
      <c r="B76" s="2117"/>
      <c r="C76" s="2119"/>
      <c r="D76" s="1499"/>
      <c r="E76" s="1571"/>
      <c r="F76" s="1571"/>
      <c r="G76" s="543" t="s">
        <v>12</v>
      </c>
      <c r="H76" s="549">
        <f>H75*1</f>
        <v>8</v>
      </c>
      <c r="I76" s="549">
        <f t="shared" ref="I76:M76" si="19">I75*1</f>
        <v>8</v>
      </c>
      <c r="J76" s="549">
        <f t="shared" si="19"/>
        <v>0</v>
      </c>
      <c r="K76" s="549">
        <f t="shared" si="19"/>
        <v>0</v>
      </c>
      <c r="L76" s="549">
        <f t="shared" si="19"/>
        <v>8</v>
      </c>
      <c r="M76" s="549">
        <f t="shared" si="19"/>
        <v>8</v>
      </c>
      <c r="N76" s="2105"/>
      <c r="O76" s="19"/>
      <c r="P76" s="19"/>
      <c r="Q76" s="20"/>
      <c r="R76" s="532"/>
      <c r="S76" s="532"/>
      <c r="T76" s="567"/>
      <c r="U76" s="532"/>
      <c r="V76" s="532"/>
      <c r="W76" s="532"/>
    </row>
    <row r="77" spans="1:23" ht="13.15" customHeight="1">
      <c r="A77" s="1634" t="s">
        <v>13</v>
      </c>
      <c r="B77" s="2116" t="s">
        <v>33</v>
      </c>
      <c r="C77" s="2118" t="s">
        <v>33</v>
      </c>
      <c r="D77" s="1498" t="s">
        <v>365</v>
      </c>
      <c r="E77" s="2103" t="s">
        <v>39</v>
      </c>
      <c r="F77" s="2103" t="s">
        <v>67</v>
      </c>
      <c r="G77" s="517" t="s">
        <v>51</v>
      </c>
      <c r="H77" s="546">
        <v>0.3</v>
      </c>
      <c r="I77" s="540">
        <v>0.3</v>
      </c>
      <c r="J77" s="552">
        <v>0</v>
      </c>
      <c r="K77" s="547">
        <v>0</v>
      </c>
      <c r="L77" s="548">
        <v>0</v>
      </c>
      <c r="M77" s="542">
        <v>0</v>
      </c>
      <c r="N77" s="2104" t="s">
        <v>537</v>
      </c>
      <c r="O77" s="18">
        <v>22</v>
      </c>
      <c r="P77" s="1080" t="s">
        <v>63</v>
      </c>
      <c r="Q77" s="1078" t="s">
        <v>63</v>
      </c>
      <c r="R77" s="532"/>
      <c r="S77" s="532"/>
      <c r="T77" s="567"/>
      <c r="U77" s="532"/>
      <c r="V77" s="532"/>
      <c r="W77" s="532"/>
    </row>
    <row r="78" spans="1:23" ht="22.9" customHeight="1" thickBot="1">
      <c r="A78" s="1636"/>
      <c r="B78" s="2117"/>
      <c r="C78" s="2119"/>
      <c r="D78" s="1499"/>
      <c r="E78" s="1571"/>
      <c r="F78" s="1571"/>
      <c r="G78" s="543" t="s">
        <v>12</v>
      </c>
      <c r="H78" s="549">
        <f>H77*1</f>
        <v>0.3</v>
      </c>
      <c r="I78" s="549">
        <f t="shared" ref="I78:M78" si="20">I77*1</f>
        <v>0.3</v>
      </c>
      <c r="J78" s="549">
        <f t="shared" si="20"/>
        <v>0</v>
      </c>
      <c r="K78" s="549">
        <f t="shared" si="20"/>
        <v>0</v>
      </c>
      <c r="L78" s="549">
        <f t="shared" si="20"/>
        <v>0</v>
      </c>
      <c r="M78" s="549">
        <f t="shared" si="20"/>
        <v>0</v>
      </c>
      <c r="N78" s="2105"/>
      <c r="O78" s="19"/>
      <c r="P78" s="19"/>
      <c r="Q78" s="20"/>
      <c r="R78" s="532"/>
      <c r="S78" s="532"/>
      <c r="T78" s="567"/>
      <c r="U78" s="532"/>
      <c r="V78" s="532"/>
      <c r="W78" s="532"/>
    </row>
    <row r="79" spans="1:23" ht="13.15" customHeight="1" thickBot="1">
      <c r="A79" s="569" t="s">
        <v>13</v>
      </c>
      <c r="B79" s="1277" t="s">
        <v>33</v>
      </c>
      <c r="C79" s="2129" t="s">
        <v>14</v>
      </c>
      <c r="D79" s="2130"/>
      <c r="E79" s="2130"/>
      <c r="F79" s="2130"/>
      <c r="G79" s="2131"/>
      <c r="H79" s="577">
        <f>H74+H76+H78</f>
        <v>12.8</v>
      </c>
      <c r="I79" s="577">
        <f t="shared" ref="I79:M79" si="21">I74+I76+I78</f>
        <v>12.8</v>
      </c>
      <c r="J79" s="577">
        <f t="shared" si="21"/>
        <v>0</v>
      </c>
      <c r="K79" s="577">
        <f t="shared" si="21"/>
        <v>0</v>
      </c>
      <c r="L79" s="577">
        <f t="shared" si="21"/>
        <v>12.5</v>
      </c>
      <c r="M79" s="577">
        <f t="shared" si="21"/>
        <v>12.5</v>
      </c>
      <c r="N79" s="842"/>
      <c r="O79" s="843"/>
      <c r="P79" s="843"/>
      <c r="Q79" s="844"/>
      <c r="R79" s="532"/>
      <c r="S79" s="532"/>
      <c r="T79" s="567"/>
      <c r="U79" s="532"/>
      <c r="V79" s="532"/>
      <c r="W79" s="532"/>
    </row>
    <row r="80" spans="1:23" ht="34.9" customHeight="1" thickBot="1">
      <c r="A80" s="515" t="s">
        <v>13</v>
      </c>
      <c r="B80" s="2108" t="s">
        <v>56</v>
      </c>
      <c r="C80" s="2109"/>
      <c r="D80" s="2109"/>
      <c r="E80" s="2109"/>
      <c r="F80" s="2109"/>
      <c r="G80" s="2132"/>
      <c r="H80" s="627">
        <f>SUM(H60,H71,H79)</f>
        <v>5807.9000000000005</v>
      </c>
      <c r="I80" s="627">
        <f>SUM(I60,I71,I79)</f>
        <v>5741.4000000000005</v>
      </c>
      <c r="J80" s="627">
        <f>SUM(J60,J71,J79)</f>
        <v>3628.7</v>
      </c>
      <c r="K80" s="627">
        <f>SUM(K60,K71,K79)</f>
        <v>66.5</v>
      </c>
      <c r="L80" s="627">
        <f>L60+L71+L78+L79</f>
        <v>6517.1</v>
      </c>
      <c r="M80" s="627">
        <f>M60+M71+M78+M79</f>
        <v>6822.9</v>
      </c>
      <c r="N80" s="555"/>
      <c r="O80" s="529"/>
      <c r="P80" s="529"/>
      <c r="Q80" s="530"/>
      <c r="R80" s="532"/>
      <c r="S80" s="532"/>
      <c r="T80" s="567"/>
      <c r="U80" s="532"/>
      <c r="V80" s="532"/>
      <c r="W80" s="532"/>
    </row>
    <row r="81" spans="1:23" ht="13.15" customHeight="1" thickBot="1">
      <c r="A81" s="514" t="s">
        <v>33</v>
      </c>
      <c r="B81" s="2133" t="s">
        <v>560</v>
      </c>
      <c r="C81" s="2134"/>
      <c r="D81" s="2134"/>
      <c r="E81" s="2134"/>
      <c r="F81" s="2134"/>
      <c r="G81" s="2134"/>
      <c r="H81" s="2134"/>
      <c r="I81" s="2134"/>
      <c r="J81" s="2134"/>
      <c r="K81" s="2134"/>
      <c r="L81" s="2134"/>
      <c r="M81" s="2134"/>
      <c r="N81" s="2134"/>
      <c r="O81" s="2134"/>
      <c r="P81" s="2134"/>
      <c r="Q81" s="2135"/>
      <c r="R81" s="532"/>
      <c r="S81" s="532"/>
      <c r="T81" s="567"/>
      <c r="U81" s="532"/>
      <c r="V81" s="532"/>
      <c r="W81" s="532"/>
    </row>
    <row r="82" spans="1:23" ht="13.15" customHeight="1" thickBot="1">
      <c r="A82" s="515" t="s">
        <v>33</v>
      </c>
      <c r="B82" s="516" t="s">
        <v>11</v>
      </c>
      <c r="C82" s="2136" t="s">
        <v>561</v>
      </c>
      <c r="D82" s="2137"/>
      <c r="E82" s="2137"/>
      <c r="F82" s="2137"/>
      <c r="G82" s="2137"/>
      <c r="H82" s="2137"/>
      <c r="I82" s="2137"/>
      <c r="J82" s="2137"/>
      <c r="K82" s="2137"/>
      <c r="L82" s="2137"/>
      <c r="M82" s="2137"/>
      <c r="N82" s="2137"/>
      <c r="O82" s="2137"/>
      <c r="P82" s="2137"/>
      <c r="Q82" s="2138"/>
      <c r="R82" s="532"/>
      <c r="S82" s="532"/>
      <c r="T82" s="567"/>
      <c r="U82" s="532"/>
      <c r="V82" s="532"/>
      <c r="W82" s="532"/>
    </row>
    <row r="83" spans="1:23" ht="13.15" customHeight="1">
      <c r="A83" s="1272" t="s">
        <v>33</v>
      </c>
      <c r="B83" s="1275" t="s">
        <v>11</v>
      </c>
      <c r="C83" s="2110" t="s">
        <v>11</v>
      </c>
      <c r="D83" s="1483" t="s">
        <v>562</v>
      </c>
      <c r="E83" s="2140" t="s">
        <v>39</v>
      </c>
      <c r="F83" s="2143" t="s">
        <v>349</v>
      </c>
      <c r="G83" s="1281" t="s">
        <v>51</v>
      </c>
      <c r="H83" s="552">
        <v>64.8</v>
      </c>
      <c r="I83" s="540">
        <v>64.8</v>
      </c>
      <c r="J83" s="552">
        <v>2.5</v>
      </c>
      <c r="K83" s="541">
        <v>0</v>
      </c>
      <c r="L83" s="540">
        <v>0</v>
      </c>
      <c r="M83" s="552">
        <v>0</v>
      </c>
      <c r="N83" s="2178" t="s">
        <v>563</v>
      </c>
      <c r="O83" s="1082">
        <v>50</v>
      </c>
      <c r="P83" s="1082">
        <v>50</v>
      </c>
      <c r="Q83" s="1084">
        <v>50</v>
      </c>
      <c r="R83" s="532"/>
      <c r="S83" s="532"/>
      <c r="T83" s="567"/>
      <c r="U83" s="532"/>
      <c r="V83" s="532"/>
      <c r="W83" s="532"/>
    </row>
    <row r="84" spans="1:23" ht="13.9" customHeight="1">
      <c r="A84" s="1273"/>
      <c r="B84" s="1276"/>
      <c r="C84" s="2112"/>
      <c r="D84" s="1484"/>
      <c r="E84" s="2141"/>
      <c r="F84" s="2112"/>
      <c r="G84" s="631" t="s">
        <v>35</v>
      </c>
      <c r="H84" s="630">
        <v>160</v>
      </c>
      <c r="I84" s="545">
        <v>120</v>
      </c>
      <c r="J84" s="630">
        <v>0</v>
      </c>
      <c r="K84" s="576">
        <v>40</v>
      </c>
      <c r="L84" s="545">
        <v>160</v>
      </c>
      <c r="M84" s="545">
        <v>160</v>
      </c>
      <c r="N84" s="2179"/>
      <c r="O84" s="572"/>
      <c r="P84" s="573"/>
      <c r="Q84" s="574"/>
      <c r="R84" s="532"/>
      <c r="S84" s="532"/>
      <c r="T84" s="567"/>
      <c r="U84" s="532"/>
      <c r="V84" s="532"/>
      <c r="W84" s="532"/>
    </row>
    <row r="85" spans="1:23" ht="13.15" customHeight="1" thickBot="1">
      <c r="A85" s="554"/>
      <c r="B85" s="1277"/>
      <c r="C85" s="2113"/>
      <c r="D85" s="1485"/>
      <c r="E85" s="2142"/>
      <c r="F85" s="2113"/>
      <c r="G85" s="651" t="s">
        <v>12</v>
      </c>
      <c r="H85" s="550">
        <f t="shared" ref="H85:M85" si="22">H84+H83</f>
        <v>224.8</v>
      </c>
      <c r="I85" s="550">
        <f t="shared" si="22"/>
        <v>184.8</v>
      </c>
      <c r="J85" s="550">
        <f t="shared" si="22"/>
        <v>2.5</v>
      </c>
      <c r="K85" s="550">
        <f t="shared" si="22"/>
        <v>40</v>
      </c>
      <c r="L85" s="550">
        <f t="shared" si="22"/>
        <v>160</v>
      </c>
      <c r="M85" s="550">
        <f t="shared" si="22"/>
        <v>160</v>
      </c>
      <c r="N85" s="1919"/>
      <c r="O85" s="834"/>
      <c r="P85" s="560"/>
      <c r="Q85" s="833"/>
      <c r="R85" s="532"/>
      <c r="S85" s="532"/>
      <c r="T85" s="567"/>
      <c r="U85" s="532"/>
      <c r="V85" s="532"/>
      <c r="W85" s="532"/>
    </row>
    <row r="86" spans="1:23" ht="13.9" customHeight="1">
      <c r="A86" s="1272" t="s">
        <v>33</v>
      </c>
      <c r="B86" s="1275" t="s">
        <v>11</v>
      </c>
      <c r="C86" s="2110" t="s">
        <v>13</v>
      </c>
      <c r="D86" s="1483" t="s">
        <v>564</v>
      </c>
      <c r="E86" s="2140" t="s">
        <v>39</v>
      </c>
      <c r="F86" s="2143" t="s">
        <v>349</v>
      </c>
      <c r="G86" s="652" t="s">
        <v>35</v>
      </c>
      <c r="H86" s="540">
        <v>68.599999999999994</v>
      </c>
      <c r="I86" s="540">
        <v>68.599999999999994</v>
      </c>
      <c r="J86" s="552">
        <v>0</v>
      </c>
      <c r="K86" s="541">
        <v>0</v>
      </c>
      <c r="L86" s="540">
        <v>68.599999999999994</v>
      </c>
      <c r="M86" s="541">
        <v>68.599999999999994</v>
      </c>
      <c r="N86" s="2106" t="s">
        <v>565</v>
      </c>
      <c r="O86" s="1082">
        <v>16</v>
      </c>
      <c r="P86" s="1082">
        <v>16</v>
      </c>
      <c r="Q86" s="1084">
        <v>16</v>
      </c>
      <c r="R86" s="532"/>
      <c r="S86" s="532"/>
      <c r="T86" s="567"/>
      <c r="U86" s="532"/>
      <c r="V86" s="532"/>
      <c r="W86" s="532"/>
    </row>
    <row r="87" spans="1:23" ht="13.15" customHeight="1">
      <c r="A87" s="1273"/>
      <c r="B87" s="1276"/>
      <c r="C87" s="2111"/>
      <c r="D87" s="1484"/>
      <c r="E87" s="2141"/>
      <c r="F87" s="2148"/>
      <c r="G87" s="632" t="s">
        <v>51</v>
      </c>
      <c r="H87" s="570">
        <v>152.5</v>
      </c>
      <c r="I87" s="570">
        <v>152.5</v>
      </c>
      <c r="J87" s="570">
        <v>0</v>
      </c>
      <c r="K87" s="571">
        <v>0</v>
      </c>
      <c r="L87" s="570">
        <v>152.5</v>
      </c>
      <c r="M87" s="571">
        <v>152.5</v>
      </c>
      <c r="N87" s="2107"/>
      <c r="O87" s="1083"/>
      <c r="P87" s="559"/>
      <c r="Q87" s="1085"/>
      <c r="R87" s="532"/>
      <c r="S87" s="532"/>
      <c r="T87" s="567"/>
      <c r="U87" s="532"/>
      <c r="V87" s="532"/>
      <c r="W87" s="532"/>
    </row>
    <row r="88" spans="1:23" ht="13.15" customHeight="1">
      <c r="A88" s="1273"/>
      <c r="B88" s="1276"/>
      <c r="C88" s="2112"/>
      <c r="D88" s="1484"/>
      <c r="E88" s="2141"/>
      <c r="F88" s="2112"/>
      <c r="G88" s="632" t="s">
        <v>51</v>
      </c>
      <c r="H88" s="570">
        <v>7.6</v>
      </c>
      <c r="I88" s="570">
        <v>7.6</v>
      </c>
      <c r="J88" s="570">
        <v>0</v>
      </c>
      <c r="K88" s="571">
        <v>0</v>
      </c>
      <c r="L88" s="570">
        <v>7.6</v>
      </c>
      <c r="M88" s="571">
        <v>7.6</v>
      </c>
      <c r="N88" s="2120"/>
      <c r="O88" s="572"/>
      <c r="P88" s="573"/>
      <c r="Q88" s="574"/>
      <c r="R88" s="532"/>
      <c r="S88" s="532"/>
      <c r="T88" s="567"/>
      <c r="U88" s="532"/>
      <c r="V88" s="532"/>
      <c r="W88" s="532"/>
    </row>
    <row r="89" spans="1:23" ht="13.5" thickBot="1">
      <c r="A89" s="554"/>
      <c r="B89" s="1277"/>
      <c r="C89" s="2113"/>
      <c r="D89" s="1485"/>
      <c r="E89" s="2142"/>
      <c r="F89" s="2113"/>
      <c r="G89" s="635" t="s">
        <v>12</v>
      </c>
      <c r="H89" s="544">
        <f>H86+H87+H88</f>
        <v>228.7</v>
      </c>
      <c r="I89" s="544">
        <f t="shared" ref="I89:M89" si="23">I86+I87+I88</f>
        <v>228.7</v>
      </c>
      <c r="J89" s="544">
        <f t="shared" si="23"/>
        <v>0</v>
      </c>
      <c r="K89" s="544">
        <f t="shared" si="23"/>
        <v>0</v>
      </c>
      <c r="L89" s="544">
        <f t="shared" si="23"/>
        <v>228.7</v>
      </c>
      <c r="M89" s="544">
        <f t="shared" si="23"/>
        <v>228.7</v>
      </c>
      <c r="N89" s="2121"/>
      <c r="O89" s="834"/>
      <c r="P89" s="560"/>
      <c r="Q89" s="833"/>
      <c r="R89" s="532"/>
      <c r="S89" s="532"/>
      <c r="T89" s="567"/>
      <c r="U89" s="532"/>
      <c r="V89" s="532"/>
      <c r="W89" s="532"/>
    </row>
    <row r="90" spans="1:23" ht="13.15" customHeight="1" thickBot="1">
      <c r="A90" s="569" t="s">
        <v>33</v>
      </c>
      <c r="B90" s="1277" t="s">
        <v>11</v>
      </c>
      <c r="C90" s="2129" t="s">
        <v>14</v>
      </c>
      <c r="D90" s="2130"/>
      <c r="E90" s="2130"/>
      <c r="F90" s="2130"/>
      <c r="G90" s="2131"/>
      <c r="H90" s="577">
        <f t="shared" ref="H90:M90" si="24">SUM(H85,H89)</f>
        <v>453.5</v>
      </c>
      <c r="I90" s="577">
        <f t="shared" si="24"/>
        <v>413.5</v>
      </c>
      <c r="J90" s="577">
        <f t="shared" si="24"/>
        <v>2.5</v>
      </c>
      <c r="K90" s="577">
        <f t="shared" si="24"/>
        <v>40</v>
      </c>
      <c r="L90" s="577">
        <f t="shared" si="24"/>
        <v>388.7</v>
      </c>
      <c r="M90" s="577">
        <f t="shared" si="24"/>
        <v>388.7</v>
      </c>
      <c r="N90" s="842"/>
      <c r="O90" s="843"/>
      <c r="P90" s="843"/>
      <c r="Q90" s="844"/>
      <c r="R90" s="532"/>
      <c r="S90" s="532"/>
      <c r="T90" s="567"/>
      <c r="U90" s="532"/>
      <c r="V90" s="532"/>
      <c r="W90" s="532"/>
    </row>
    <row r="91" spans="1:23" ht="13.5" thickBot="1">
      <c r="A91" s="515" t="s">
        <v>33</v>
      </c>
      <c r="B91" s="2108" t="s">
        <v>56</v>
      </c>
      <c r="C91" s="2109"/>
      <c r="D91" s="2109"/>
      <c r="E91" s="2109"/>
      <c r="F91" s="2109"/>
      <c r="G91" s="2132"/>
      <c r="H91" s="627">
        <f>SUM(H90)</f>
        <v>453.5</v>
      </c>
      <c r="I91" s="627">
        <f t="shared" ref="I91:M91" si="25">SUM(I90)</f>
        <v>413.5</v>
      </c>
      <c r="J91" s="627">
        <f t="shared" si="25"/>
        <v>2.5</v>
      </c>
      <c r="K91" s="627">
        <f t="shared" si="25"/>
        <v>40</v>
      </c>
      <c r="L91" s="627">
        <f t="shared" si="25"/>
        <v>388.7</v>
      </c>
      <c r="M91" s="627">
        <f t="shared" si="25"/>
        <v>388.7</v>
      </c>
      <c r="N91" s="555"/>
      <c r="O91" s="529"/>
      <c r="P91" s="529"/>
      <c r="Q91" s="530"/>
      <c r="R91" s="532"/>
      <c r="S91" s="532"/>
      <c r="T91" s="567"/>
      <c r="U91" s="532"/>
      <c r="V91" s="532"/>
      <c r="W91" s="532"/>
    </row>
    <row r="92" spans="1:23" ht="13.15" customHeight="1" thickBot="1">
      <c r="A92" s="514" t="s">
        <v>34</v>
      </c>
      <c r="B92" s="1563" t="s">
        <v>366</v>
      </c>
      <c r="C92" s="1563"/>
      <c r="D92" s="1563"/>
      <c r="E92" s="1563"/>
      <c r="F92" s="1563"/>
      <c r="G92" s="1563"/>
      <c r="H92" s="1563"/>
      <c r="I92" s="1563"/>
      <c r="J92" s="1563"/>
      <c r="K92" s="1563"/>
      <c r="L92" s="1563"/>
      <c r="M92" s="1563"/>
      <c r="N92" s="1563"/>
      <c r="O92" s="1563"/>
      <c r="P92" s="1563"/>
      <c r="Q92" s="1564"/>
      <c r="R92" s="532"/>
      <c r="S92" s="532"/>
      <c r="T92" s="532"/>
      <c r="U92" s="532"/>
      <c r="V92" s="532"/>
      <c r="W92" s="532"/>
    </row>
    <row r="93" spans="1:23" ht="13.15" customHeight="1" thickBot="1">
      <c r="A93" s="515" t="s">
        <v>34</v>
      </c>
      <c r="B93" s="516" t="s">
        <v>11</v>
      </c>
      <c r="C93" s="1565" t="s">
        <v>566</v>
      </c>
      <c r="D93" s="1566"/>
      <c r="E93" s="1566"/>
      <c r="F93" s="1566"/>
      <c r="G93" s="1566"/>
      <c r="H93" s="1566"/>
      <c r="I93" s="1566"/>
      <c r="J93" s="1566"/>
      <c r="K93" s="1566"/>
      <c r="L93" s="1566"/>
      <c r="M93" s="1566"/>
      <c r="N93" s="1566"/>
      <c r="O93" s="1566"/>
      <c r="P93" s="1566"/>
      <c r="Q93" s="1659"/>
      <c r="R93" s="532"/>
      <c r="S93" s="532"/>
      <c r="T93" s="532"/>
      <c r="U93" s="532"/>
      <c r="V93" s="532"/>
      <c r="W93" s="532"/>
    </row>
    <row r="94" spans="1:23" ht="13.15" customHeight="1">
      <c r="A94" s="1634" t="s">
        <v>34</v>
      </c>
      <c r="B94" s="2116" t="s">
        <v>11</v>
      </c>
      <c r="C94" s="2118" t="s">
        <v>11</v>
      </c>
      <c r="D94" s="1498" t="s">
        <v>567</v>
      </c>
      <c r="E94" s="1433" t="s">
        <v>39</v>
      </c>
      <c r="F94" s="2103" t="s">
        <v>349</v>
      </c>
      <c r="G94" s="517" t="s">
        <v>65</v>
      </c>
      <c r="H94" s="546">
        <v>154.1</v>
      </c>
      <c r="I94" s="540">
        <v>154.1</v>
      </c>
      <c r="J94" s="552">
        <v>0</v>
      </c>
      <c r="K94" s="547">
        <v>0</v>
      </c>
      <c r="L94" s="548">
        <v>154.1</v>
      </c>
      <c r="M94" s="542">
        <v>154.1</v>
      </c>
      <c r="N94" s="2104" t="s">
        <v>568</v>
      </c>
      <c r="O94" s="18">
        <v>440</v>
      </c>
      <c r="P94" s="1080" t="s">
        <v>569</v>
      </c>
      <c r="Q94" s="1078" t="s">
        <v>569</v>
      </c>
      <c r="R94" s="532"/>
      <c r="S94" s="532"/>
      <c r="T94" s="532"/>
      <c r="U94" s="532"/>
      <c r="V94" s="532"/>
      <c r="W94" s="532"/>
    </row>
    <row r="95" spans="1:23">
      <c r="A95" s="1635"/>
      <c r="B95" s="1663"/>
      <c r="C95" s="1424"/>
      <c r="D95" s="1418"/>
      <c r="E95" s="1570"/>
      <c r="F95" s="1570"/>
      <c r="G95" s="285" t="s">
        <v>35</v>
      </c>
      <c r="H95" s="21">
        <v>300</v>
      </c>
      <c r="I95" s="630">
        <v>300</v>
      </c>
      <c r="J95" s="630">
        <v>0</v>
      </c>
      <c r="K95" s="831">
        <v>0</v>
      </c>
      <c r="L95" s="22">
        <v>300</v>
      </c>
      <c r="M95" s="831">
        <v>300</v>
      </c>
      <c r="N95" s="2182"/>
      <c r="O95" s="700"/>
      <c r="P95" s="1081"/>
      <c r="Q95" s="1079"/>
      <c r="R95" s="532"/>
      <c r="S95" s="532"/>
      <c r="T95" s="532"/>
      <c r="U95" s="532"/>
      <c r="V95" s="532"/>
      <c r="W95" s="532"/>
    </row>
    <row r="96" spans="1:23">
      <c r="A96" s="1635"/>
      <c r="B96" s="1663"/>
      <c r="C96" s="1424"/>
      <c r="D96" s="1418"/>
      <c r="E96" s="1570"/>
      <c r="F96" s="2144"/>
      <c r="G96" s="852" t="s">
        <v>64</v>
      </c>
      <c r="H96" s="570">
        <v>42.5</v>
      </c>
      <c r="I96" s="570">
        <v>42.5</v>
      </c>
      <c r="J96" s="570">
        <v>0</v>
      </c>
      <c r="K96" s="570">
        <v>0</v>
      </c>
      <c r="L96" s="1318">
        <v>42.5</v>
      </c>
      <c r="M96" s="570">
        <v>42.5</v>
      </c>
      <c r="N96" s="2182"/>
      <c r="O96" s="700"/>
      <c r="P96" s="1081"/>
      <c r="Q96" s="1079"/>
      <c r="R96" s="532"/>
      <c r="S96" s="532"/>
      <c r="T96" s="532"/>
      <c r="U96" s="532"/>
      <c r="V96" s="532"/>
      <c r="W96" s="532"/>
    </row>
    <row r="97" spans="1:23" ht="16.899999999999999" customHeight="1">
      <c r="A97" s="1635"/>
      <c r="B97" s="1663"/>
      <c r="C97" s="1424"/>
      <c r="D97" s="1418"/>
      <c r="E97" s="1570"/>
      <c r="F97" s="2144"/>
      <c r="G97" s="852" t="s">
        <v>64</v>
      </c>
      <c r="H97" s="570">
        <v>47.2</v>
      </c>
      <c r="I97" s="570">
        <v>45.4</v>
      </c>
      <c r="J97" s="570">
        <v>15</v>
      </c>
      <c r="K97" s="570">
        <v>1.8</v>
      </c>
      <c r="L97" s="1318">
        <v>47.2</v>
      </c>
      <c r="M97" s="570">
        <v>47.2</v>
      </c>
      <c r="N97" s="2182"/>
      <c r="O97" s="700"/>
      <c r="P97" s="1081"/>
      <c r="Q97" s="1079"/>
      <c r="R97" s="532"/>
      <c r="S97" s="532"/>
      <c r="T97" s="532"/>
      <c r="U97" s="532"/>
      <c r="V97" s="532"/>
      <c r="W97" s="532"/>
    </row>
    <row r="98" spans="1:23" ht="13.15" customHeight="1">
      <c r="A98" s="2139"/>
      <c r="B98" s="2145"/>
      <c r="C98" s="2146"/>
      <c r="D98" s="2128"/>
      <c r="E98" s="1435"/>
      <c r="F98" s="1434"/>
      <c r="G98" s="1059" t="s">
        <v>12</v>
      </c>
      <c r="H98" s="1060">
        <f>SUM(H94,H95,H97,H96)</f>
        <v>543.79999999999995</v>
      </c>
      <c r="I98" s="1060">
        <f>SUM(I94,I95,I97,I96)</f>
        <v>542</v>
      </c>
      <c r="J98" s="1060">
        <f>J97</f>
        <v>15</v>
      </c>
      <c r="K98" s="1060">
        <v>1.8</v>
      </c>
      <c r="L98" s="1060">
        <f>SUM(L94:L97)</f>
        <v>543.80000000000007</v>
      </c>
      <c r="M98" s="1060">
        <f>SUM(M94:M97)</f>
        <v>543.80000000000007</v>
      </c>
      <c r="N98" s="2184"/>
      <c r="O98" s="835"/>
      <c r="P98" s="835"/>
      <c r="Q98" s="836"/>
      <c r="R98" s="532"/>
      <c r="S98" s="532"/>
      <c r="T98" s="532"/>
      <c r="U98" s="532"/>
      <c r="V98" s="532"/>
      <c r="W98" s="532"/>
    </row>
    <row r="99" spans="1:23" ht="13.5" thickBot="1">
      <c r="A99" s="569" t="s">
        <v>34</v>
      </c>
      <c r="B99" s="1277" t="s">
        <v>11</v>
      </c>
      <c r="C99" s="2185" t="s">
        <v>14</v>
      </c>
      <c r="D99" s="2186"/>
      <c r="E99" s="2186"/>
      <c r="F99" s="2186"/>
      <c r="G99" s="2187"/>
      <c r="H99" s="577">
        <f t="shared" ref="H99:M99" si="26">SUM(H98)</f>
        <v>543.79999999999995</v>
      </c>
      <c r="I99" s="577">
        <f t="shared" si="26"/>
        <v>542</v>
      </c>
      <c r="J99" s="577">
        <f t="shared" si="26"/>
        <v>15</v>
      </c>
      <c r="K99" s="577">
        <f t="shared" si="26"/>
        <v>1.8</v>
      </c>
      <c r="L99" s="577">
        <f t="shared" si="26"/>
        <v>543.80000000000007</v>
      </c>
      <c r="M99" s="712">
        <f t="shared" si="26"/>
        <v>543.80000000000007</v>
      </c>
      <c r="N99" s="1090"/>
      <c r="O99" s="1091"/>
      <c r="P99" s="1091"/>
      <c r="Q99" s="1092"/>
      <c r="R99" s="532"/>
      <c r="S99" s="532"/>
      <c r="T99" s="532"/>
      <c r="U99" s="532"/>
      <c r="V99" s="532"/>
      <c r="W99" s="532"/>
    </row>
    <row r="100" spans="1:23" ht="13.15" customHeight="1" thickBot="1">
      <c r="A100" s="515" t="s">
        <v>34</v>
      </c>
      <c r="B100" s="2108" t="s">
        <v>56</v>
      </c>
      <c r="C100" s="2109"/>
      <c r="D100" s="2109"/>
      <c r="E100" s="2109"/>
      <c r="F100" s="2109"/>
      <c r="G100" s="2132"/>
      <c r="H100" s="627">
        <f>SUM(H99)</f>
        <v>543.79999999999995</v>
      </c>
      <c r="I100" s="627">
        <f t="shared" ref="I100:M100" si="27">SUM(I99)</f>
        <v>542</v>
      </c>
      <c r="J100" s="627">
        <f t="shared" si="27"/>
        <v>15</v>
      </c>
      <c r="K100" s="627">
        <f t="shared" si="27"/>
        <v>1.8</v>
      </c>
      <c r="L100" s="627">
        <f t="shared" si="27"/>
        <v>543.80000000000007</v>
      </c>
      <c r="M100" s="627">
        <f t="shared" si="27"/>
        <v>543.80000000000007</v>
      </c>
      <c r="N100" s="555"/>
      <c r="O100" s="529"/>
      <c r="P100" s="529"/>
      <c r="Q100" s="530"/>
      <c r="R100" s="532"/>
      <c r="S100" s="532"/>
      <c r="T100" s="532"/>
      <c r="U100" s="532"/>
      <c r="V100" s="532"/>
      <c r="W100" s="532"/>
    </row>
    <row r="101" spans="1:23" ht="11.45" customHeight="1" thickBot="1">
      <c r="A101" s="653" t="s">
        <v>11</v>
      </c>
      <c r="B101" s="2188" t="s">
        <v>367</v>
      </c>
      <c r="C101" s="2189"/>
      <c r="D101" s="2189"/>
      <c r="E101" s="2189"/>
      <c r="F101" s="2189"/>
      <c r="G101" s="2190"/>
      <c r="H101" s="1322">
        <f t="shared" ref="H101:M101" si="28">SUM(H46,H80,H91,H100)</f>
        <v>32439.1</v>
      </c>
      <c r="I101" s="1322">
        <f t="shared" si="28"/>
        <v>32330.799999999999</v>
      </c>
      <c r="J101" s="710">
        <f t="shared" si="28"/>
        <v>3870.2999999999997</v>
      </c>
      <c r="K101" s="710">
        <f t="shared" si="28"/>
        <v>108.3</v>
      </c>
      <c r="L101" s="710">
        <f t="shared" si="28"/>
        <v>33205.5</v>
      </c>
      <c r="M101" s="710">
        <f t="shared" si="28"/>
        <v>33417.599999999999</v>
      </c>
      <c r="N101" s="654"/>
      <c r="O101" s="655"/>
      <c r="P101" s="655"/>
      <c r="Q101" s="656"/>
      <c r="R101" s="578"/>
      <c r="S101" s="578"/>
      <c r="T101" s="578"/>
      <c r="U101" s="578"/>
      <c r="V101" s="578"/>
      <c r="W101" s="578"/>
    </row>
    <row r="102" spans="1:23" ht="13.9" customHeight="1">
      <c r="A102" s="507"/>
      <c r="B102" s="508"/>
      <c r="C102" s="508"/>
      <c r="D102" s="508"/>
      <c r="E102" s="508"/>
      <c r="F102" s="531"/>
      <c r="G102" s="531"/>
      <c r="H102" s="531"/>
      <c r="I102" s="531"/>
      <c r="J102" s="531"/>
      <c r="K102" s="531"/>
      <c r="L102" s="531"/>
      <c r="M102" s="531"/>
      <c r="N102" s="510"/>
      <c r="O102" s="510"/>
      <c r="P102" s="510"/>
      <c r="Q102" s="510"/>
      <c r="R102" s="578"/>
      <c r="S102" s="578"/>
      <c r="T102" s="578"/>
      <c r="U102" s="578"/>
      <c r="V102" s="578"/>
      <c r="W102" s="578"/>
    </row>
    <row r="103" spans="1:23" ht="30" customHeight="1" thickBot="1">
      <c r="A103" s="506"/>
      <c r="B103" s="506"/>
      <c r="C103" s="509"/>
      <c r="D103" s="579"/>
      <c r="E103" s="557"/>
      <c r="F103" s="2191" t="s">
        <v>16</v>
      </c>
      <c r="G103" s="2191"/>
      <c r="H103" s="2191"/>
      <c r="I103" s="2191"/>
      <c r="J103" s="2191"/>
      <c r="K103" s="2191"/>
      <c r="L103" s="2191"/>
      <c r="M103" s="2191"/>
      <c r="N103" s="506"/>
      <c r="O103" s="556"/>
      <c r="P103" s="506"/>
      <c r="Q103" s="506"/>
      <c r="R103" s="578"/>
      <c r="S103" s="578"/>
      <c r="T103" s="578"/>
      <c r="U103" s="578"/>
      <c r="V103" s="578"/>
      <c r="W103" s="578"/>
    </row>
    <row r="104" spans="1:23" ht="31.9" customHeight="1" thickBot="1">
      <c r="A104" s="506"/>
      <c r="B104" s="506"/>
      <c r="C104" s="1622" t="s">
        <v>17</v>
      </c>
      <c r="D104" s="1623"/>
      <c r="E104" s="1623"/>
      <c r="F104" s="1623"/>
      <c r="G104" s="1624"/>
      <c r="H104" s="1588" t="s">
        <v>570</v>
      </c>
      <c r="I104" s="1589"/>
      <c r="J104" s="1589"/>
      <c r="K104" s="1590"/>
      <c r="L104" s="532"/>
      <c r="M104" s="532"/>
      <c r="N104" s="506"/>
      <c r="O104" s="556"/>
      <c r="P104" s="506"/>
      <c r="Q104" s="506"/>
      <c r="R104" s="578"/>
      <c r="S104" s="578"/>
      <c r="T104" s="578"/>
      <c r="U104" s="578"/>
      <c r="V104" s="578"/>
      <c r="W104" s="578"/>
    </row>
    <row r="105" spans="1:23" ht="13.15" customHeight="1" thickBot="1">
      <c r="A105" s="506"/>
      <c r="B105" s="506"/>
      <c r="C105" s="1628" t="s">
        <v>18</v>
      </c>
      <c r="D105" s="1629"/>
      <c r="E105" s="1629"/>
      <c r="F105" s="1629"/>
      <c r="G105" s="1630"/>
      <c r="H105" s="2203">
        <f>H106+H107+H108+H109+H110+H111+H112+H113</f>
        <v>32439.1</v>
      </c>
      <c r="I105" s="2204"/>
      <c r="J105" s="2204"/>
      <c r="K105" s="2205"/>
      <c r="L105" s="532"/>
      <c r="M105" s="532"/>
      <c r="N105" s="506"/>
      <c r="O105" s="556"/>
      <c r="P105" s="506"/>
      <c r="Q105" s="506"/>
      <c r="R105" s="532"/>
      <c r="S105" s="532"/>
      <c r="T105" s="532"/>
      <c r="U105" s="532"/>
      <c r="V105" s="532"/>
      <c r="W105" s="532"/>
    </row>
    <row r="106" spans="1:23" ht="13.15" customHeight="1">
      <c r="A106" s="506"/>
      <c r="B106" s="506"/>
      <c r="C106" s="1535" t="s">
        <v>57</v>
      </c>
      <c r="D106" s="1536"/>
      <c r="E106" s="1536"/>
      <c r="F106" s="1536"/>
      <c r="G106" s="1537"/>
      <c r="H106" s="2206">
        <v>9156.9</v>
      </c>
      <c r="I106" s="2206"/>
      <c r="J106" s="2206"/>
      <c r="K106" s="2207"/>
      <c r="L106" s="532"/>
      <c r="M106" s="532"/>
      <c r="N106" s="506"/>
      <c r="O106" s="556"/>
      <c r="P106" s="506"/>
      <c r="Q106" s="506"/>
      <c r="R106" s="532"/>
      <c r="S106" s="532"/>
      <c r="T106" s="532"/>
      <c r="U106" s="532"/>
      <c r="V106" s="532"/>
      <c r="W106" s="532"/>
    </row>
    <row r="107" spans="1:23" ht="24" customHeight="1">
      <c r="A107" s="506"/>
      <c r="B107" s="506"/>
      <c r="C107" s="1525" t="s">
        <v>368</v>
      </c>
      <c r="D107" s="1612"/>
      <c r="E107" s="1612"/>
      <c r="F107" s="1612"/>
      <c r="G107" s="1613"/>
      <c r="H107" s="2126">
        <v>115.1</v>
      </c>
      <c r="I107" s="2126"/>
      <c r="J107" s="2126"/>
      <c r="K107" s="2127"/>
      <c r="L107" s="657"/>
      <c r="M107" s="532"/>
      <c r="N107" s="506"/>
      <c r="O107" s="556"/>
      <c r="P107" s="506"/>
      <c r="Q107" s="506"/>
      <c r="R107" s="532"/>
      <c r="S107" s="532"/>
      <c r="T107" s="532"/>
      <c r="U107" s="532"/>
      <c r="V107" s="532"/>
      <c r="W107" s="532"/>
    </row>
    <row r="108" spans="1:23" ht="18" customHeight="1">
      <c r="A108" s="506"/>
      <c r="B108" s="506"/>
      <c r="C108" s="1525" t="s">
        <v>369</v>
      </c>
      <c r="D108" s="1612"/>
      <c r="E108" s="1612"/>
      <c r="F108" s="1612"/>
      <c r="G108" s="1613"/>
      <c r="H108" s="2126">
        <v>210.5</v>
      </c>
      <c r="I108" s="2126"/>
      <c r="J108" s="2126"/>
      <c r="K108" s="2127"/>
      <c r="L108" s="532"/>
      <c r="M108" s="532"/>
      <c r="N108" s="506"/>
      <c r="O108" s="556"/>
      <c r="P108" s="506"/>
      <c r="Q108" s="506"/>
      <c r="R108" s="532"/>
      <c r="S108" s="532"/>
      <c r="T108" s="532"/>
      <c r="U108" s="532"/>
      <c r="V108" s="532"/>
      <c r="W108" s="532"/>
    </row>
    <row r="109" spans="1:23" ht="13.9" customHeight="1">
      <c r="A109" s="506"/>
      <c r="B109" s="506"/>
      <c r="C109" s="1525" t="s">
        <v>370</v>
      </c>
      <c r="D109" s="1612"/>
      <c r="E109" s="1612"/>
      <c r="F109" s="1612"/>
      <c r="G109" s="1613"/>
      <c r="H109" s="2126">
        <v>2721.8</v>
      </c>
      <c r="I109" s="2126"/>
      <c r="J109" s="2126"/>
      <c r="K109" s="2127"/>
      <c r="L109" s="532"/>
      <c r="M109" s="532"/>
      <c r="N109" s="506"/>
      <c r="O109" s="556"/>
      <c r="P109" s="506"/>
      <c r="Q109" s="506"/>
      <c r="R109" s="532"/>
      <c r="S109" s="532"/>
      <c r="T109" s="532"/>
      <c r="U109" s="532"/>
      <c r="V109" s="532"/>
      <c r="W109" s="532"/>
    </row>
    <row r="110" spans="1:23" ht="18.600000000000001" customHeight="1">
      <c r="A110" s="506"/>
      <c r="B110" s="506"/>
      <c r="C110" s="1525" t="s">
        <v>371</v>
      </c>
      <c r="D110" s="1612"/>
      <c r="E110" s="1612"/>
      <c r="F110" s="1612"/>
      <c r="G110" s="1613"/>
      <c r="H110" s="2126">
        <v>54.3</v>
      </c>
      <c r="I110" s="2126"/>
      <c r="J110" s="2126"/>
      <c r="K110" s="2127"/>
      <c r="L110" s="532"/>
      <c r="M110" s="532"/>
      <c r="N110" s="506"/>
      <c r="O110" s="556"/>
      <c r="P110" s="506"/>
      <c r="Q110" s="506"/>
      <c r="R110" s="532"/>
      <c r="S110" s="532"/>
      <c r="T110" s="532"/>
      <c r="U110" s="532"/>
      <c r="V110" s="532"/>
      <c r="W110" s="532"/>
    </row>
    <row r="111" spans="1:23" ht="13.15" customHeight="1">
      <c r="A111" s="506"/>
      <c r="B111" s="506"/>
      <c r="C111" s="1525" t="s">
        <v>69</v>
      </c>
      <c r="D111" s="1612"/>
      <c r="E111" s="1612"/>
      <c r="F111" s="1612"/>
      <c r="G111" s="1613"/>
      <c r="H111" s="2126">
        <v>20045.5</v>
      </c>
      <c r="I111" s="2126"/>
      <c r="J111" s="2126"/>
      <c r="K111" s="2127"/>
      <c r="L111" s="532"/>
      <c r="M111" s="532"/>
      <c r="N111" s="506"/>
      <c r="O111" s="556"/>
      <c r="P111" s="506"/>
      <c r="Q111" s="506"/>
      <c r="R111" s="532"/>
      <c r="S111" s="532"/>
      <c r="T111" s="532"/>
      <c r="U111" s="532"/>
      <c r="V111" s="532"/>
      <c r="W111" s="532"/>
    </row>
    <row r="112" spans="1:23" ht="13.15" customHeight="1">
      <c r="A112" s="506"/>
      <c r="B112" s="506"/>
      <c r="C112" s="1525" t="s">
        <v>59</v>
      </c>
      <c r="D112" s="1612"/>
      <c r="E112" s="1612"/>
      <c r="F112" s="1612"/>
      <c r="G112" s="1613"/>
      <c r="H112" s="2126">
        <v>0</v>
      </c>
      <c r="I112" s="2082"/>
      <c r="J112" s="2082"/>
      <c r="K112" s="2083"/>
      <c r="L112" s="532"/>
      <c r="M112" s="532"/>
      <c r="N112" s="506"/>
      <c r="O112" s="556"/>
      <c r="P112" s="506"/>
      <c r="Q112" s="506"/>
      <c r="R112" s="532"/>
      <c r="S112" s="532"/>
      <c r="T112" s="532"/>
      <c r="U112" s="532"/>
      <c r="V112" s="532"/>
      <c r="W112" s="532"/>
    </row>
    <row r="113" spans="1:23" ht="13.15" customHeight="1" thickBot="1">
      <c r="A113" s="506"/>
      <c r="B113" s="506"/>
      <c r="C113" s="2122" t="s">
        <v>372</v>
      </c>
      <c r="D113" s="2123"/>
      <c r="E113" s="2123"/>
      <c r="F113" s="2123"/>
      <c r="G113" s="2124"/>
      <c r="H113" s="2125">
        <v>135</v>
      </c>
      <c r="I113" s="2075"/>
      <c r="J113" s="2075"/>
      <c r="K113" s="2076"/>
      <c r="L113" s="532"/>
      <c r="M113" s="532"/>
      <c r="N113" s="506"/>
      <c r="O113" s="556"/>
      <c r="P113" s="506"/>
      <c r="Q113" s="506"/>
      <c r="R113" s="532"/>
      <c r="S113" s="532"/>
      <c r="T113" s="532"/>
      <c r="U113" s="532"/>
      <c r="V113" s="532"/>
      <c r="W113" s="532"/>
    </row>
    <row r="114" spans="1:23" ht="13.9" customHeight="1" thickBot="1">
      <c r="A114" s="506"/>
      <c r="B114" s="506"/>
      <c r="C114" s="1628" t="s">
        <v>19</v>
      </c>
      <c r="D114" s="1629"/>
      <c r="E114" s="1629"/>
      <c r="F114" s="1629"/>
      <c r="G114" s="1630"/>
      <c r="H114" s="2197">
        <f>H115*1</f>
        <v>0</v>
      </c>
      <c r="I114" s="2198"/>
      <c r="J114" s="2198"/>
      <c r="K114" s="2199"/>
      <c r="L114" s="532"/>
      <c r="M114" s="532"/>
      <c r="N114" s="506"/>
      <c r="O114" s="556"/>
      <c r="P114" s="506"/>
      <c r="Q114" s="506"/>
      <c r="R114" s="532"/>
      <c r="S114" s="532"/>
      <c r="T114" s="532"/>
      <c r="U114" s="532"/>
      <c r="V114" s="532"/>
      <c r="W114" s="532"/>
    </row>
    <row r="115" spans="1:23" ht="13.9" customHeight="1" thickBot="1">
      <c r="A115" s="506"/>
      <c r="B115" s="506"/>
      <c r="C115" s="2200" t="s">
        <v>61</v>
      </c>
      <c r="D115" s="2201"/>
      <c r="E115" s="2201"/>
      <c r="F115" s="2201"/>
      <c r="G115" s="2202"/>
      <c r="H115" s="2126">
        <v>0</v>
      </c>
      <c r="I115" s="2126"/>
      <c r="J115" s="2126"/>
      <c r="K115" s="2127"/>
      <c r="L115" s="532"/>
      <c r="M115" s="532"/>
      <c r="N115" s="506"/>
      <c r="O115" s="556"/>
      <c r="P115" s="506"/>
      <c r="Q115" s="506"/>
      <c r="R115" s="532"/>
      <c r="S115" s="532"/>
      <c r="T115" s="532"/>
      <c r="U115" s="532"/>
      <c r="V115" s="532"/>
      <c r="W115" s="532"/>
    </row>
    <row r="116" spans="1:23" ht="13.9" customHeight="1" thickBot="1">
      <c r="A116" s="506"/>
      <c r="B116" s="506"/>
      <c r="C116" s="2192" t="s">
        <v>20</v>
      </c>
      <c r="D116" s="2193"/>
      <c r="E116" s="2193"/>
      <c r="F116" s="2193"/>
      <c r="G116" s="2194"/>
      <c r="H116" s="2195">
        <f>H114+H105</f>
        <v>32439.1</v>
      </c>
      <c r="I116" s="2195"/>
      <c r="J116" s="2195"/>
      <c r="K116" s="2196"/>
      <c r="L116" s="506"/>
      <c r="M116" s="506"/>
      <c r="N116" s="506"/>
      <c r="O116" s="556"/>
      <c r="P116" s="506"/>
      <c r="Q116" s="506"/>
      <c r="R116" s="532"/>
      <c r="S116" s="532"/>
      <c r="T116" s="532"/>
      <c r="U116" s="532"/>
      <c r="V116" s="532"/>
      <c r="W116" s="532"/>
    </row>
  </sheetData>
  <mergeCells count="206">
    <mergeCell ref="H115:K115"/>
    <mergeCell ref="F77:F78"/>
    <mergeCell ref="N77:N78"/>
    <mergeCell ref="N94:N98"/>
    <mergeCell ref="C99:G99"/>
    <mergeCell ref="B101:G101"/>
    <mergeCell ref="F103:M103"/>
    <mergeCell ref="C116:G116"/>
    <mergeCell ref="H116:K116"/>
    <mergeCell ref="B100:G100"/>
    <mergeCell ref="C114:G114"/>
    <mergeCell ref="H114:K114"/>
    <mergeCell ref="C115:G115"/>
    <mergeCell ref="H108:K108"/>
    <mergeCell ref="N86:N87"/>
    <mergeCell ref="H112:K112"/>
    <mergeCell ref="C112:G112"/>
    <mergeCell ref="H105:K105"/>
    <mergeCell ref="C106:G106"/>
    <mergeCell ref="H106:K106"/>
    <mergeCell ref="C107:G107"/>
    <mergeCell ref="H107:K107"/>
    <mergeCell ref="C86:C89"/>
    <mergeCell ref="D86:D89"/>
    <mergeCell ref="D3:W3"/>
    <mergeCell ref="D11:D12"/>
    <mergeCell ref="E11:E12"/>
    <mergeCell ref="N11:N12"/>
    <mergeCell ref="C13:C15"/>
    <mergeCell ref="D13:D15"/>
    <mergeCell ref="E13:E15"/>
    <mergeCell ref="F13:F15"/>
    <mergeCell ref="N13:N15"/>
    <mergeCell ref="C8:Q8"/>
    <mergeCell ref="C16:C18"/>
    <mergeCell ref="D16:D18"/>
    <mergeCell ref="E16:E18"/>
    <mergeCell ref="F16:F18"/>
    <mergeCell ref="N16:N18"/>
    <mergeCell ref="C79:G79"/>
    <mergeCell ref="N57:N59"/>
    <mergeCell ref="C60:G60"/>
    <mergeCell ref="C61:Q61"/>
    <mergeCell ref="E19:E20"/>
    <mergeCell ref="F19:F20"/>
    <mergeCell ref="N19:N20"/>
    <mergeCell ref="C25:C26"/>
    <mergeCell ref="D25:D26"/>
    <mergeCell ref="E25:E26"/>
    <mergeCell ref="F25:F26"/>
    <mergeCell ref="N25:N26"/>
    <mergeCell ref="C27:G27"/>
    <mergeCell ref="C28:Q28"/>
    <mergeCell ref="C21:C22"/>
    <mergeCell ref="D21:D22"/>
    <mergeCell ref="E21:E22"/>
    <mergeCell ref="F21:F22"/>
    <mergeCell ref="N21:N22"/>
    <mergeCell ref="E86:E89"/>
    <mergeCell ref="F86:F89"/>
    <mergeCell ref="N88:N89"/>
    <mergeCell ref="E75:E76"/>
    <mergeCell ref="F75:F76"/>
    <mergeCell ref="N1:Q1"/>
    <mergeCell ref="C104:G104"/>
    <mergeCell ref="H104:K104"/>
    <mergeCell ref="C62:C67"/>
    <mergeCell ref="D62:D67"/>
    <mergeCell ref="E62:E67"/>
    <mergeCell ref="N62:N63"/>
    <mergeCell ref="N64:N67"/>
    <mergeCell ref="C68:C70"/>
    <mergeCell ref="D68:D70"/>
    <mergeCell ref="E68:E70"/>
    <mergeCell ref="N69:N70"/>
    <mergeCell ref="C55:C59"/>
    <mergeCell ref="D55:D59"/>
    <mergeCell ref="E55:E59"/>
    <mergeCell ref="F55:F59"/>
    <mergeCell ref="N83:N85"/>
    <mergeCell ref="C19:C20"/>
    <mergeCell ref="D19:D20"/>
    <mergeCell ref="A9:A10"/>
    <mergeCell ref="B9:B10"/>
    <mergeCell ref="C9:C10"/>
    <mergeCell ref="D9:D10"/>
    <mergeCell ref="E9:E10"/>
    <mergeCell ref="F9:F10"/>
    <mergeCell ref="N9:N10"/>
    <mergeCell ref="M4:M6"/>
    <mergeCell ref="N4:Q4"/>
    <mergeCell ref="H5:H6"/>
    <mergeCell ref="I5:J5"/>
    <mergeCell ref="A4:A6"/>
    <mergeCell ref="B4:B6"/>
    <mergeCell ref="C4:C6"/>
    <mergeCell ref="D4:D6"/>
    <mergeCell ref="E4:E6"/>
    <mergeCell ref="F4:F6"/>
    <mergeCell ref="G4:G6"/>
    <mergeCell ref="H4:K4"/>
    <mergeCell ref="L4:L6"/>
    <mergeCell ref="K5:K6"/>
    <mergeCell ref="N5:N6"/>
    <mergeCell ref="O5:Q5"/>
    <mergeCell ref="B7:Q7"/>
    <mergeCell ref="N23:N24"/>
    <mergeCell ref="N29:N30"/>
    <mergeCell ref="D31:D32"/>
    <mergeCell ref="E31:E32"/>
    <mergeCell ref="F31:F32"/>
    <mergeCell ref="N31:N32"/>
    <mergeCell ref="D33:D34"/>
    <mergeCell ref="E33:E34"/>
    <mergeCell ref="A29:A30"/>
    <mergeCell ref="B29:B30"/>
    <mergeCell ref="C29:C30"/>
    <mergeCell ref="D29:D30"/>
    <mergeCell ref="E29:E30"/>
    <mergeCell ref="F29:F30"/>
    <mergeCell ref="F33:F34"/>
    <mergeCell ref="N33:N34"/>
    <mergeCell ref="A31:A32"/>
    <mergeCell ref="B31:B32"/>
    <mergeCell ref="C31:C32"/>
    <mergeCell ref="A43:A44"/>
    <mergeCell ref="B43:B44"/>
    <mergeCell ref="F49:F54"/>
    <mergeCell ref="N35:N36"/>
    <mergeCell ref="C37:G37"/>
    <mergeCell ref="C38:Q38"/>
    <mergeCell ref="B39:B40"/>
    <mergeCell ref="D39:D40"/>
    <mergeCell ref="E39:E40"/>
    <mergeCell ref="F39:F40"/>
    <mergeCell ref="N39:N40"/>
    <mergeCell ref="E49:E54"/>
    <mergeCell ref="A39:A40"/>
    <mergeCell ref="A35:A36"/>
    <mergeCell ref="B35:B36"/>
    <mergeCell ref="C35:C36"/>
    <mergeCell ref="D35:D36"/>
    <mergeCell ref="E35:E36"/>
    <mergeCell ref="F35:F36"/>
    <mergeCell ref="C41:G41"/>
    <mergeCell ref="C42:Q42"/>
    <mergeCell ref="C43:C44"/>
    <mergeCell ref="D43:D44"/>
    <mergeCell ref="E43:E44"/>
    <mergeCell ref="A77:A78"/>
    <mergeCell ref="C109:G109"/>
    <mergeCell ref="H109:K109"/>
    <mergeCell ref="A73:A74"/>
    <mergeCell ref="B73:B74"/>
    <mergeCell ref="A75:A76"/>
    <mergeCell ref="B75:B76"/>
    <mergeCell ref="A94:A98"/>
    <mergeCell ref="E83:E85"/>
    <mergeCell ref="F83:F85"/>
    <mergeCell ref="B91:G91"/>
    <mergeCell ref="E94:E98"/>
    <mergeCell ref="F94:F98"/>
    <mergeCell ref="C108:G108"/>
    <mergeCell ref="C73:C74"/>
    <mergeCell ref="D73:D74"/>
    <mergeCell ref="E73:E74"/>
    <mergeCell ref="F73:F74"/>
    <mergeCell ref="C75:C76"/>
    <mergeCell ref="D75:D76"/>
    <mergeCell ref="B92:Q92"/>
    <mergeCell ref="C93:Q93"/>
    <mergeCell ref="B94:B98"/>
    <mergeCell ref="C94:C98"/>
    <mergeCell ref="C71:G71"/>
    <mergeCell ref="C72:Q72"/>
    <mergeCell ref="B77:B78"/>
    <mergeCell ref="C77:C78"/>
    <mergeCell ref="D77:D78"/>
    <mergeCell ref="E77:E78"/>
    <mergeCell ref="N53:N54"/>
    <mergeCell ref="C113:G113"/>
    <mergeCell ref="H113:K113"/>
    <mergeCell ref="C110:G110"/>
    <mergeCell ref="H110:K110"/>
    <mergeCell ref="C111:G111"/>
    <mergeCell ref="H111:K111"/>
    <mergeCell ref="N73:N74"/>
    <mergeCell ref="N55:N56"/>
    <mergeCell ref="C105:G105"/>
    <mergeCell ref="N75:N76"/>
    <mergeCell ref="D94:D98"/>
    <mergeCell ref="C83:C85"/>
    <mergeCell ref="D83:D85"/>
    <mergeCell ref="C90:G90"/>
    <mergeCell ref="B80:G80"/>
    <mergeCell ref="B81:Q81"/>
    <mergeCell ref="C82:Q82"/>
    <mergeCell ref="F43:F44"/>
    <mergeCell ref="N43:N44"/>
    <mergeCell ref="C45:G45"/>
    <mergeCell ref="N49:N50"/>
    <mergeCell ref="B46:G46"/>
    <mergeCell ref="B47:Q47"/>
    <mergeCell ref="C48:Q48"/>
    <mergeCell ref="C49:C54"/>
    <mergeCell ref="D49:D54"/>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C25" sqref="C25"/>
    </sheetView>
  </sheetViews>
  <sheetFormatPr defaultRowHeight="12.75"/>
  <cols>
    <col min="2" max="2" width="10.7109375" customWidth="1"/>
    <col min="3" max="3" width="53.28515625" customWidth="1"/>
  </cols>
  <sheetData>
    <row r="2" spans="2:3" ht="13.5" thickBot="1">
      <c r="C2" t="s">
        <v>30</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44</v>
      </c>
    </row>
    <row r="9" spans="2:3" ht="14.25" customHeight="1">
      <c r="B9" s="4">
        <v>5</v>
      </c>
      <c r="C9" s="5" t="s">
        <v>48</v>
      </c>
    </row>
    <row r="10" spans="2:3" ht="14.25" customHeight="1">
      <c r="B10" s="4">
        <v>6</v>
      </c>
      <c r="C10" s="5" t="s">
        <v>29</v>
      </c>
    </row>
    <row r="11" spans="2:3" ht="14.25" customHeight="1">
      <c r="B11" s="4">
        <v>7</v>
      </c>
      <c r="C11" s="5" t="s">
        <v>45</v>
      </c>
    </row>
    <row r="12" spans="2:3" ht="14.25" customHeight="1">
      <c r="B12" s="4">
        <v>8</v>
      </c>
      <c r="C12" s="5" t="s">
        <v>43</v>
      </c>
    </row>
    <row r="13" spans="2:3" ht="14.25" customHeight="1">
      <c r="B13" s="4">
        <v>9</v>
      </c>
      <c r="C13" s="5" t="s">
        <v>49</v>
      </c>
    </row>
    <row r="14" spans="2:3" ht="14.25" customHeight="1">
      <c r="B14" s="4">
        <v>10</v>
      </c>
      <c r="C14" s="5" t="s">
        <v>41</v>
      </c>
    </row>
    <row r="15" spans="2:3" ht="13.9" customHeight="1">
      <c r="B15" s="4">
        <v>11</v>
      </c>
      <c r="C15" s="5" t="s">
        <v>460</v>
      </c>
    </row>
    <row r="16" spans="2:3" ht="13.9" customHeight="1">
      <c r="B16" s="4">
        <v>12</v>
      </c>
      <c r="C16" s="5" t="s">
        <v>461</v>
      </c>
    </row>
    <row r="17" spans="2:3" ht="14.25" customHeight="1">
      <c r="B17" s="4">
        <v>13</v>
      </c>
      <c r="C17" s="5" t="s">
        <v>46</v>
      </c>
    </row>
    <row r="18" spans="2:3" ht="14.25" customHeight="1">
      <c r="B18" s="4">
        <v>14</v>
      </c>
      <c r="C18" s="5" t="s">
        <v>42</v>
      </c>
    </row>
    <row r="19" spans="2:3" ht="14.45" customHeight="1">
      <c r="B19" s="4">
        <v>15</v>
      </c>
      <c r="C19" s="5" t="s">
        <v>459</v>
      </c>
    </row>
    <row r="20" spans="2:3" ht="14.25" customHeight="1">
      <c r="B20" s="4">
        <v>16</v>
      </c>
      <c r="C20" s="5" t="s">
        <v>47</v>
      </c>
    </row>
    <row r="21" spans="2:3" ht="14.25" customHeight="1">
      <c r="B21" s="4">
        <v>17</v>
      </c>
      <c r="C21" s="5" t="s">
        <v>27</v>
      </c>
    </row>
    <row r="22" spans="2:3" ht="15.75" customHeight="1" thickBot="1">
      <c r="B22" s="6">
        <v>18</v>
      </c>
      <c r="C22" s="7" t="s">
        <v>579</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vt:i4>
      </vt:variant>
    </vt:vector>
  </HeadingPairs>
  <TitlesOfParts>
    <vt:vector size="6" baseType="lpstr">
      <vt:lpstr>02</vt:lpstr>
      <vt:lpstr>05</vt:lpstr>
      <vt:lpstr>10</vt:lpstr>
      <vt:lpstr>13</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2020-06-12T06:14:11Z</cp:lastPrinted>
  <dcterms:created xsi:type="dcterms:W3CDTF">1996-10-14T23:33:28Z</dcterms:created>
  <dcterms:modified xsi:type="dcterms:W3CDTF">2020-06-15T09:45:33Z</dcterms:modified>
</cp:coreProperties>
</file>