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sta1\Documents\A Kopijos\Programos 2019-2021\2019-12-19 Nr.1-\Patikslintas TS\"/>
    </mc:Choice>
  </mc:AlternateContent>
  <bookViews>
    <workbookView xWindow="0" yWindow="0" windowWidth="23040" windowHeight="9096" tabRatio="629"/>
  </bookViews>
  <sheets>
    <sheet name="01" sheetId="15" r:id="rId1"/>
    <sheet name="02" sheetId="19" r:id="rId2"/>
    <sheet name="03" sheetId="57" r:id="rId3"/>
    <sheet name="08" sheetId="62" r:id="rId4"/>
    <sheet name="10" sheetId="32" r:id="rId5"/>
    <sheet name="11" sheetId="58" r:id="rId6"/>
    <sheet name="13" sheetId="29" r:id="rId7"/>
    <sheet name="15" sheetId="52" r:id="rId8"/>
    <sheet name="16" sheetId="61" r:id="rId9"/>
    <sheet name="Priemoniu vykdytoju kodai" sheetId="3" r:id="rId10"/>
  </sheets>
  <definedNames>
    <definedName name="_xlnm.Print_Area" localSheetId="0">'01'!$A$1:$Q$103</definedName>
    <definedName name="_xlnm.Print_Area" localSheetId="2">'03'!$A$1:$Q$56</definedName>
  </definedNames>
  <calcPr calcId="152511"/>
</workbook>
</file>

<file path=xl/calcChain.xml><?xml version="1.0" encoding="utf-8"?>
<calcChain xmlns="http://schemas.openxmlformats.org/spreadsheetml/2006/main">
  <c r="J38" i="29" l="1"/>
  <c r="K38" i="29"/>
  <c r="H35" i="29"/>
  <c r="M33" i="29"/>
  <c r="L33" i="29"/>
  <c r="K33" i="29"/>
  <c r="J33" i="29"/>
  <c r="I33" i="29"/>
  <c r="H33" i="29"/>
  <c r="H32" i="29"/>
  <c r="H31" i="29"/>
  <c r="H30" i="29"/>
  <c r="I143" i="32" l="1"/>
  <c r="I145" i="32" s="1"/>
  <c r="I136" i="32"/>
  <c r="M128" i="32"/>
  <c r="L128" i="32"/>
  <c r="K128" i="32"/>
  <c r="J128" i="32"/>
  <c r="I128" i="32"/>
  <c r="H127" i="32"/>
  <c r="H128" i="32" s="1"/>
  <c r="M126" i="32"/>
  <c r="L126" i="32"/>
  <c r="K126" i="32"/>
  <c r="J126" i="32"/>
  <c r="I126" i="32"/>
  <c r="H126" i="32"/>
  <c r="H107" i="32"/>
  <c r="M106" i="32"/>
  <c r="L106" i="32"/>
  <c r="L129" i="32" s="1"/>
  <c r="K106" i="32"/>
  <c r="K129" i="32" s="1"/>
  <c r="J106" i="32"/>
  <c r="I106" i="32"/>
  <c r="H105" i="32"/>
  <c r="H106" i="32" s="1"/>
  <c r="M104" i="32"/>
  <c r="L104" i="32"/>
  <c r="K104" i="32"/>
  <c r="J104" i="32"/>
  <c r="I104" i="32"/>
  <c r="H102" i="32"/>
  <c r="H104" i="32" s="1"/>
  <c r="M101" i="32"/>
  <c r="M129" i="32" s="1"/>
  <c r="L101" i="32"/>
  <c r="K101" i="32"/>
  <c r="J101" i="32"/>
  <c r="J129" i="32" s="1"/>
  <c r="I101" i="32"/>
  <c r="I129" i="32" s="1"/>
  <c r="H101" i="32"/>
  <c r="M97" i="32"/>
  <c r="M98" i="32" s="1"/>
  <c r="L97" i="32"/>
  <c r="K97" i="32"/>
  <c r="J97" i="32"/>
  <c r="I97" i="32"/>
  <c r="H97" i="32"/>
  <c r="M95" i="32"/>
  <c r="L95" i="32"/>
  <c r="L98" i="32" s="1"/>
  <c r="K95" i="32"/>
  <c r="K98" i="32" s="1"/>
  <c r="J95" i="32"/>
  <c r="I95" i="32"/>
  <c r="H94" i="32"/>
  <c r="H95" i="32" s="1"/>
  <c r="K93" i="32"/>
  <c r="J93" i="32"/>
  <c r="I93" i="32"/>
  <c r="I98" i="32" s="1"/>
  <c r="H93" i="32"/>
  <c r="M91" i="32"/>
  <c r="L91" i="32"/>
  <c r="K91" i="32"/>
  <c r="J91" i="32"/>
  <c r="J98" i="32" s="1"/>
  <c r="I91" i="32"/>
  <c r="P90" i="32"/>
  <c r="H55" i="32"/>
  <c r="H91" i="32" s="1"/>
  <c r="H54" i="32"/>
  <c r="L52" i="32"/>
  <c r="K52" i="32"/>
  <c r="M51" i="32"/>
  <c r="L51" i="32"/>
  <c r="K51" i="32"/>
  <c r="J51" i="32"/>
  <c r="I51" i="32"/>
  <c r="H30" i="32"/>
  <c r="H29" i="32"/>
  <c r="H51" i="32" s="1"/>
  <c r="M28" i="32"/>
  <c r="M52" i="32" s="1"/>
  <c r="L28" i="32"/>
  <c r="K28" i="32"/>
  <c r="J28" i="32"/>
  <c r="J52" i="32" s="1"/>
  <c r="I28" i="32"/>
  <c r="H27" i="32"/>
  <c r="H28" i="32" s="1"/>
  <c r="H52" i="32" s="1"/>
  <c r="L25" i="32"/>
  <c r="M24" i="32"/>
  <c r="L24" i="32"/>
  <c r="K24" i="32"/>
  <c r="J24" i="32"/>
  <c r="I24" i="32"/>
  <c r="H20" i="32"/>
  <c r="H24" i="32" s="1"/>
  <c r="M19" i="32"/>
  <c r="M25" i="32" s="1"/>
  <c r="L19" i="32"/>
  <c r="K19" i="32"/>
  <c r="K25" i="32" s="1"/>
  <c r="J19" i="32"/>
  <c r="J25" i="32" s="1"/>
  <c r="I19" i="32"/>
  <c r="I25" i="32" s="1"/>
  <c r="H10" i="32"/>
  <c r="H9" i="32"/>
  <c r="H19" i="32" s="1"/>
  <c r="I52" i="32" l="1"/>
  <c r="I130" i="32" s="1"/>
  <c r="I131" i="32" s="1"/>
  <c r="L130" i="32"/>
  <c r="L131" i="32" s="1"/>
  <c r="H98" i="32"/>
  <c r="M130" i="32"/>
  <c r="M131" i="32" s="1"/>
  <c r="J130" i="32"/>
  <c r="J131" i="32" s="1"/>
  <c r="H129" i="32"/>
  <c r="H25" i="32"/>
  <c r="K130" i="32"/>
  <c r="K131" i="32" s="1"/>
  <c r="H120" i="52"/>
  <c r="H122" i="52" s="1"/>
  <c r="H111" i="52"/>
  <c r="J106" i="52"/>
  <c r="M105" i="52"/>
  <c r="M106" i="52" s="1"/>
  <c r="M104" i="52"/>
  <c r="L104" i="52"/>
  <c r="K104" i="52"/>
  <c r="J104" i="52"/>
  <c r="I104" i="52"/>
  <c r="H104" i="52"/>
  <c r="M102" i="52"/>
  <c r="L102" i="52"/>
  <c r="K102" i="52"/>
  <c r="J102" i="52"/>
  <c r="I102" i="52"/>
  <c r="I105" i="52" s="1"/>
  <c r="I106" i="52" s="1"/>
  <c r="H102" i="52"/>
  <c r="H105" i="52" s="1"/>
  <c r="H106" i="52" s="1"/>
  <c r="M95" i="52"/>
  <c r="L95" i="52"/>
  <c r="L105" i="52" s="1"/>
  <c r="L106" i="52" s="1"/>
  <c r="K95" i="52"/>
  <c r="K105" i="52" s="1"/>
  <c r="K106" i="52" s="1"/>
  <c r="J95" i="52"/>
  <c r="I95" i="52"/>
  <c r="H95" i="52"/>
  <c r="M93" i="52"/>
  <c r="M96" i="52" s="1"/>
  <c r="M97" i="52" s="1"/>
  <c r="L93" i="52"/>
  <c r="L96" i="52" s="1"/>
  <c r="L97" i="52" s="1"/>
  <c r="K93" i="52"/>
  <c r="J93" i="52"/>
  <c r="I93" i="52"/>
  <c r="I96" i="52" s="1"/>
  <c r="I97" i="52" s="1"/>
  <c r="H93" i="52"/>
  <c r="H96" i="52" s="1"/>
  <c r="H97" i="52" s="1"/>
  <c r="M89" i="52"/>
  <c r="L89" i="52"/>
  <c r="K89" i="52"/>
  <c r="K96" i="52" s="1"/>
  <c r="K97" i="52" s="1"/>
  <c r="J89" i="52"/>
  <c r="J96" i="52" s="1"/>
  <c r="J97" i="52" s="1"/>
  <c r="I89" i="52"/>
  <c r="H89" i="52"/>
  <c r="M82" i="52"/>
  <c r="L82" i="52"/>
  <c r="K82" i="52"/>
  <c r="J82" i="52"/>
  <c r="I82" i="52"/>
  <c r="H82" i="52"/>
  <c r="M80" i="52"/>
  <c r="L80" i="52"/>
  <c r="K80" i="52"/>
  <c r="K83" i="52" s="1"/>
  <c r="J80" i="52"/>
  <c r="J83" i="52" s="1"/>
  <c r="I80" i="52"/>
  <c r="H80" i="52"/>
  <c r="M78" i="52"/>
  <c r="M83" i="52" s="1"/>
  <c r="L78" i="52"/>
  <c r="L83" i="52" s="1"/>
  <c r="K78" i="52"/>
  <c r="J78" i="52"/>
  <c r="I78" i="52"/>
  <c r="I83" i="52" s="1"/>
  <c r="H78" i="52"/>
  <c r="H83" i="52" s="1"/>
  <c r="M74" i="52"/>
  <c r="L74" i="52"/>
  <c r="K74" i="52"/>
  <c r="J74" i="52"/>
  <c r="I74" i="52"/>
  <c r="H74" i="52"/>
  <c r="M71" i="52"/>
  <c r="M75" i="52" s="1"/>
  <c r="L71" i="52"/>
  <c r="L75" i="52" s="1"/>
  <c r="K71" i="52"/>
  <c r="K75" i="52" s="1"/>
  <c r="J71" i="52"/>
  <c r="J75" i="52" s="1"/>
  <c r="I71" i="52"/>
  <c r="I75" i="52" s="1"/>
  <c r="H71" i="52"/>
  <c r="H75" i="52" s="1"/>
  <c r="M64" i="52"/>
  <c r="L64" i="52"/>
  <c r="K64" i="52"/>
  <c r="J64" i="52"/>
  <c r="I64" i="52"/>
  <c r="H64" i="52"/>
  <c r="M60" i="52"/>
  <c r="M65" i="52" s="1"/>
  <c r="M84" i="52" s="1"/>
  <c r="L60" i="52"/>
  <c r="L65" i="52" s="1"/>
  <c r="L84" i="52" s="1"/>
  <c r="K60" i="52"/>
  <c r="K65" i="52" s="1"/>
  <c r="J60" i="52"/>
  <c r="J65" i="52" s="1"/>
  <c r="I60" i="52"/>
  <c r="I65" i="52" s="1"/>
  <c r="I84" i="52" s="1"/>
  <c r="H60" i="52"/>
  <c r="H65" i="52" s="1"/>
  <c r="H84" i="52" s="1"/>
  <c r="M51" i="52"/>
  <c r="L51" i="52"/>
  <c r="H51" i="52"/>
  <c r="M50" i="52"/>
  <c r="L50" i="52"/>
  <c r="K50" i="52"/>
  <c r="I50" i="52"/>
  <c r="I51" i="52" s="1"/>
  <c r="H50" i="52"/>
  <c r="M48" i="52"/>
  <c r="L48" i="52"/>
  <c r="K48" i="52"/>
  <c r="K51" i="52" s="1"/>
  <c r="J48" i="52"/>
  <c r="J51" i="52" s="1"/>
  <c r="I48" i="52"/>
  <c r="H48" i="52"/>
  <c r="M45" i="52"/>
  <c r="J45" i="52"/>
  <c r="I45" i="52"/>
  <c r="M44" i="52"/>
  <c r="L44" i="52"/>
  <c r="L45" i="52" s="1"/>
  <c r="K44" i="52"/>
  <c r="K45" i="52" s="1"/>
  <c r="I44" i="52"/>
  <c r="H44" i="52"/>
  <c r="H45" i="52" s="1"/>
  <c r="L41" i="52"/>
  <c r="M40" i="52"/>
  <c r="M41" i="52" s="1"/>
  <c r="L40" i="52"/>
  <c r="K40" i="52"/>
  <c r="K41" i="52" s="1"/>
  <c r="I40" i="52"/>
  <c r="I41" i="52" s="1"/>
  <c r="H40" i="52"/>
  <c r="H41" i="52" s="1"/>
  <c r="M36" i="52"/>
  <c r="L36" i="52"/>
  <c r="K36" i="52"/>
  <c r="J36" i="52"/>
  <c r="I36" i="52"/>
  <c r="H36" i="52"/>
  <c r="M34" i="52"/>
  <c r="L34" i="52"/>
  <c r="K34" i="52"/>
  <c r="J34" i="52"/>
  <c r="I34" i="52"/>
  <c r="H34" i="52" s="1"/>
  <c r="M32" i="52"/>
  <c r="L32" i="52"/>
  <c r="K32" i="52"/>
  <c r="J32" i="52"/>
  <c r="I32" i="52"/>
  <c r="H32" i="52"/>
  <c r="M30" i="52"/>
  <c r="M37" i="52" s="1"/>
  <c r="L30" i="52"/>
  <c r="L37" i="52" s="1"/>
  <c r="K30" i="52"/>
  <c r="K37" i="52" s="1"/>
  <c r="J30" i="52"/>
  <c r="J37" i="52" s="1"/>
  <c r="I30" i="52"/>
  <c r="I37" i="52" s="1"/>
  <c r="H30" i="52"/>
  <c r="H37" i="52" s="1"/>
  <c r="L27" i="52"/>
  <c r="L52" i="52" s="1"/>
  <c r="L107" i="52" s="1"/>
  <c r="M26" i="52"/>
  <c r="L26" i="52"/>
  <c r="K26" i="52"/>
  <c r="J26" i="52"/>
  <c r="I26" i="52"/>
  <c r="H25" i="52"/>
  <c r="H26" i="52" s="1"/>
  <c r="H27" i="52" s="1"/>
  <c r="M24" i="52"/>
  <c r="L24" i="52"/>
  <c r="K24" i="52"/>
  <c r="J24" i="52"/>
  <c r="I24" i="52"/>
  <c r="H24" i="52"/>
  <c r="M22" i="52"/>
  <c r="L22" i="52"/>
  <c r="K22" i="52"/>
  <c r="J22" i="52"/>
  <c r="I22" i="52"/>
  <c r="H22" i="52"/>
  <c r="M20" i="52"/>
  <c r="L20" i="52"/>
  <c r="K20" i="52"/>
  <c r="J20" i="52"/>
  <c r="I20" i="52"/>
  <c r="H20" i="52"/>
  <c r="M18" i="52"/>
  <c r="L18" i="52"/>
  <c r="K18" i="52"/>
  <c r="J18" i="52"/>
  <c r="I18" i="52"/>
  <c r="H18" i="52"/>
  <c r="M15" i="52"/>
  <c r="L15" i="52"/>
  <c r="K15" i="52"/>
  <c r="J15" i="52"/>
  <c r="I15" i="52"/>
  <c r="H15" i="52"/>
  <c r="M12" i="52"/>
  <c r="L12" i="52"/>
  <c r="K12" i="52"/>
  <c r="J12" i="52"/>
  <c r="I12" i="52"/>
  <c r="H12" i="52"/>
  <c r="M10" i="52"/>
  <c r="M27" i="52" s="1"/>
  <c r="L10" i="52"/>
  <c r="K10" i="52"/>
  <c r="K27" i="52" s="1"/>
  <c r="J10" i="52"/>
  <c r="J27" i="52" s="1"/>
  <c r="I10" i="52"/>
  <c r="I27" i="52" s="1"/>
  <c r="I52" i="52" s="1"/>
  <c r="I107" i="52" s="1"/>
  <c r="H10" i="52"/>
  <c r="H130" i="32" l="1"/>
  <c r="H131" i="32" s="1"/>
  <c r="M52" i="52"/>
  <c r="M107" i="52" s="1"/>
  <c r="H52" i="52"/>
  <c r="H107" i="52" s="1"/>
  <c r="J84" i="52"/>
  <c r="J52" i="52"/>
  <c r="J107" i="52" s="1"/>
  <c r="K52" i="52"/>
  <c r="K84" i="52"/>
  <c r="K107" i="52" l="1"/>
  <c r="I73" i="62" l="1"/>
  <c r="I65" i="62"/>
  <c r="M57" i="62"/>
  <c r="L57" i="62"/>
  <c r="K57" i="62"/>
  <c r="J57" i="62"/>
  <c r="M56" i="62"/>
  <c r="L56" i="62"/>
  <c r="I56" i="62"/>
  <c r="I57" i="62" s="1"/>
  <c r="H56" i="62"/>
  <c r="H57" i="62" s="1"/>
  <c r="H55" i="62"/>
  <c r="H54" i="62"/>
  <c r="M51" i="62"/>
  <c r="L51" i="62"/>
  <c r="K51" i="62"/>
  <c r="K52" i="62" s="1"/>
  <c r="K58" i="62" s="1"/>
  <c r="J51" i="62"/>
  <c r="J52" i="62" s="1"/>
  <c r="J58" i="62" s="1"/>
  <c r="I51" i="62"/>
  <c r="H51" i="62"/>
  <c r="M46" i="62"/>
  <c r="M52" i="62" s="1"/>
  <c r="L46" i="62"/>
  <c r="L52" i="62" s="1"/>
  <c r="K46" i="62"/>
  <c r="J46" i="62"/>
  <c r="I46" i="62"/>
  <c r="H46" i="62"/>
  <c r="H44" i="62"/>
  <c r="M40" i="62"/>
  <c r="M38" i="62"/>
  <c r="L38" i="62"/>
  <c r="K38" i="62"/>
  <c r="J38" i="62"/>
  <c r="I38" i="62"/>
  <c r="H38" i="62"/>
  <c r="M36" i="62"/>
  <c r="L36" i="62"/>
  <c r="K36" i="62"/>
  <c r="J36" i="62"/>
  <c r="J40" i="62" s="1"/>
  <c r="J41" i="62" s="1"/>
  <c r="I36" i="62"/>
  <c r="H36" i="62"/>
  <c r="M33" i="62"/>
  <c r="L33" i="62"/>
  <c r="K33" i="62"/>
  <c r="J33" i="62"/>
  <c r="I33" i="62"/>
  <c r="I31" i="62"/>
  <c r="H31" i="62" s="1"/>
  <c r="H33" i="62" s="1"/>
  <c r="M30" i="62"/>
  <c r="L30" i="62"/>
  <c r="L40" i="62" s="1"/>
  <c r="K30" i="62"/>
  <c r="K40" i="62" s="1"/>
  <c r="K41" i="62" s="1"/>
  <c r="J30" i="62"/>
  <c r="I30" i="62"/>
  <c r="H30" i="62"/>
  <c r="K26" i="62"/>
  <c r="J26" i="62"/>
  <c r="M25" i="62"/>
  <c r="M26" i="62" s="1"/>
  <c r="L25" i="62"/>
  <c r="L26" i="62" s="1"/>
  <c r="K25" i="62"/>
  <c r="I25" i="62"/>
  <c r="I26" i="62" s="1"/>
  <c r="H25" i="62"/>
  <c r="M23" i="62"/>
  <c r="L23" i="62"/>
  <c r="K23" i="62"/>
  <c r="J23" i="62"/>
  <c r="I23" i="62"/>
  <c r="H19" i="62"/>
  <c r="H23" i="62" s="1"/>
  <c r="M16" i="62"/>
  <c r="L16" i="62"/>
  <c r="K16" i="62"/>
  <c r="K17" i="62" s="1"/>
  <c r="J16" i="62"/>
  <c r="J17" i="62" s="1"/>
  <c r="I16" i="62"/>
  <c r="H16" i="62"/>
  <c r="M13" i="62"/>
  <c r="M17" i="62" s="1"/>
  <c r="L13" i="62"/>
  <c r="L17" i="62" s="1"/>
  <c r="K13" i="62"/>
  <c r="J13" i="62"/>
  <c r="I13" i="62"/>
  <c r="I17" i="62" s="1"/>
  <c r="H13" i="62"/>
  <c r="M11" i="62"/>
  <c r="L11" i="62"/>
  <c r="K11" i="62"/>
  <c r="J11" i="62"/>
  <c r="I11" i="62"/>
  <c r="H9" i="62"/>
  <c r="H11" i="62" s="1"/>
  <c r="H17" i="62" s="1"/>
  <c r="I40" i="62" l="1"/>
  <c r="H52" i="62"/>
  <c r="H58" i="62" s="1"/>
  <c r="I52" i="62"/>
  <c r="I58" i="62" s="1"/>
  <c r="H40" i="62"/>
  <c r="M58" i="62"/>
  <c r="M59" i="62" s="1"/>
  <c r="J59" i="62"/>
  <c r="L58" i="62"/>
  <c r="L59" i="62" s="1"/>
  <c r="L41" i="62"/>
  <c r="I41" i="62"/>
  <c r="K59" i="62"/>
  <c r="H26" i="62"/>
  <c r="M41" i="62"/>
  <c r="I59" i="62" l="1"/>
  <c r="H41" i="62"/>
  <c r="H59" i="62" s="1"/>
  <c r="H275" i="19" l="1"/>
  <c r="I41" i="61" l="1"/>
  <c r="I38" i="61"/>
  <c r="H13" i="61"/>
  <c r="I13" i="61"/>
  <c r="J13" i="61"/>
  <c r="I45" i="61" l="1"/>
  <c r="I40" i="61"/>
  <c r="I39" i="61"/>
  <c r="M31" i="61"/>
  <c r="M32" i="61" s="1"/>
  <c r="J31" i="61"/>
  <c r="J32" i="61" s="1"/>
  <c r="I31" i="61"/>
  <c r="I32" i="61" s="1"/>
  <c r="M30" i="61"/>
  <c r="L30" i="61"/>
  <c r="K30" i="61"/>
  <c r="K31" i="61" s="1"/>
  <c r="K32" i="61" s="1"/>
  <c r="I30" i="61"/>
  <c r="H30" i="61"/>
  <c r="M27" i="61"/>
  <c r="L27" i="61"/>
  <c r="L31" i="61" s="1"/>
  <c r="L32" i="61" s="1"/>
  <c r="K27" i="61"/>
  <c r="I27" i="61"/>
  <c r="H27" i="61"/>
  <c r="H31" i="61" s="1"/>
  <c r="H32" i="61" s="1"/>
  <c r="M22" i="61"/>
  <c r="L22" i="61"/>
  <c r="K22" i="61"/>
  <c r="J22" i="61"/>
  <c r="I22" i="61"/>
  <c r="H22" i="61"/>
  <c r="M19" i="61"/>
  <c r="L19" i="61"/>
  <c r="K19" i="61"/>
  <c r="J19" i="61"/>
  <c r="I19" i="61"/>
  <c r="H19" i="61"/>
  <c r="M16" i="61"/>
  <c r="L16" i="61"/>
  <c r="L23" i="61" s="1"/>
  <c r="K16" i="61"/>
  <c r="K23" i="61" s="1"/>
  <c r="J16" i="61"/>
  <c r="I16" i="61"/>
  <c r="H16" i="61"/>
  <c r="H23" i="61" s="1"/>
  <c r="M13" i="61"/>
  <c r="M23" i="61" s="1"/>
  <c r="L13" i="61"/>
  <c r="K13" i="61"/>
  <c r="J23" i="61"/>
  <c r="I47" i="61" l="1"/>
  <c r="I23" i="61"/>
  <c r="I33" i="61" s="1"/>
  <c r="L33" i="61"/>
  <c r="J33" i="61"/>
  <c r="K33" i="61"/>
  <c r="H33" i="61"/>
  <c r="M33" i="61"/>
  <c r="H405" i="19" l="1"/>
  <c r="K54" i="19"/>
  <c r="K53" i="19"/>
  <c r="I53" i="19"/>
  <c r="J54" i="19"/>
  <c r="I54" i="19"/>
  <c r="I170" i="19"/>
  <c r="K172" i="19"/>
  <c r="J172" i="19"/>
  <c r="I172" i="19"/>
  <c r="H412" i="19"/>
  <c r="M399" i="19"/>
  <c r="L399" i="19"/>
  <c r="K399" i="19"/>
  <c r="J399" i="19"/>
  <c r="I399" i="19"/>
  <c r="H398" i="19"/>
  <c r="H397" i="19"/>
  <c r="H396" i="19"/>
  <c r="M395" i="19"/>
  <c r="L395" i="19"/>
  <c r="K395" i="19"/>
  <c r="J395" i="19"/>
  <c r="I395" i="19"/>
  <c r="H394" i="19"/>
  <c r="H393" i="19"/>
  <c r="H392" i="19"/>
  <c r="M391" i="19"/>
  <c r="L391" i="19"/>
  <c r="K391" i="19"/>
  <c r="J391" i="19"/>
  <c r="I391" i="19"/>
  <c r="H390" i="19"/>
  <c r="H389" i="19"/>
  <c r="H388" i="19"/>
  <c r="M387" i="19"/>
  <c r="L387" i="19"/>
  <c r="K387" i="19"/>
  <c r="J387" i="19"/>
  <c r="I387" i="19"/>
  <c r="H386" i="19"/>
  <c r="H385" i="19"/>
  <c r="H384" i="19"/>
  <c r="M383" i="19"/>
  <c r="L383" i="19"/>
  <c r="K383" i="19"/>
  <c r="J383" i="19"/>
  <c r="I383" i="19"/>
  <c r="H382" i="19"/>
  <c r="H381" i="19"/>
  <c r="H380" i="19"/>
  <c r="M379" i="19"/>
  <c r="L379" i="19"/>
  <c r="K379" i="19"/>
  <c r="J379" i="19"/>
  <c r="I379" i="19"/>
  <c r="H378" i="19"/>
  <c r="H377" i="19"/>
  <c r="H376" i="19"/>
  <c r="M375" i="19"/>
  <c r="L375" i="19"/>
  <c r="K375" i="19"/>
  <c r="J375" i="19"/>
  <c r="I375" i="19"/>
  <c r="H374" i="19"/>
  <c r="H373" i="19"/>
  <c r="M372" i="19"/>
  <c r="L372" i="19"/>
  <c r="K372" i="19"/>
  <c r="J372" i="19"/>
  <c r="I372" i="19"/>
  <c r="H371" i="19"/>
  <c r="H372" i="19" s="1"/>
  <c r="M370" i="19"/>
  <c r="L370" i="19"/>
  <c r="K370" i="19"/>
  <c r="J370" i="19"/>
  <c r="I370" i="19"/>
  <c r="H367" i="19"/>
  <c r="H370" i="19" s="1"/>
  <c r="M366" i="19"/>
  <c r="L366" i="19"/>
  <c r="K366" i="19"/>
  <c r="J366" i="19"/>
  <c r="I366" i="19"/>
  <c r="H363" i="19"/>
  <c r="H366" i="19" s="1"/>
  <c r="M362" i="19"/>
  <c r="L362" i="19"/>
  <c r="K362" i="19"/>
  <c r="J362" i="19"/>
  <c r="I362" i="19"/>
  <c r="H360" i="19"/>
  <c r="H359" i="19"/>
  <c r="M358" i="19"/>
  <c r="L358" i="19"/>
  <c r="K358" i="19"/>
  <c r="J358" i="19"/>
  <c r="I358" i="19"/>
  <c r="H355" i="19"/>
  <c r="H354" i="19"/>
  <c r="M353" i="19"/>
  <c r="L353" i="19"/>
  <c r="K353" i="19"/>
  <c r="J353" i="19"/>
  <c r="I353" i="19"/>
  <c r="H350" i="19"/>
  <c r="H349" i="19"/>
  <c r="M348" i="19"/>
  <c r="L348" i="19"/>
  <c r="K348" i="19"/>
  <c r="J348" i="19"/>
  <c r="I348" i="19"/>
  <c r="H345" i="19"/>
  <c r="H344" i="19"/>
  <c r="H348" i="19" s="1"/>
  <c r="M343" i="19"/>
  <c r="L343" i="19"/>
  <c r="K343" i="19"/>
  <c r="J343" i="19"/>
  <c r="I343" i="19"/>
  <c r="H340" i="19"/>
  <c r="H339" i="19"/>
  <c r="M338" i="19"/>
  <c r="L338" i="19"/>
  <c r="K338" i="19"/>
  <c r="J338" i="19"/>
  <c r="I338" i="19"/>
  <c r="H335" i="19"/>
  <c r="H334" i="19"/>
  <c r="M333" i="19"/>
  <c r="L333" i="19"/>
  <c r="K333" i="19"/>
  <c r="J333" i="19"/>
  <c r="I333" i="19"/>
  <c r="H330" i="19"/>
  <c r="H329" i="19"/>
  <c r="M328" i="19"/>
  <c r="L328" i="19"/>
  <c r="K328" i="19"/>
  <c r="J328" i="19"/>
  <c r="I328" i="19"/>
  <c r="H326" i="19"/>
  <c r="H325" i="19"/>
  <c r="H324" i="19"/>
  <c r="M323" i="19"/>
  <c r="L323" i="19"/>
  <c r="K323" i="19"/>
  <c r="J323" i="19"/>
  <c r="I323" i="19"/>
  <c r="H321" i="19"/>
  <c r="H320" i="19"/>
  <c r="H319" i="19"/>
  <c r="M318" i="19"/>
  <c r="L318" i="19"/>
  <c r="K318" i="19"/>
  <c r="J318" i="19"/>
  <c r="I318" i="19"/>
  <c r="H317" i="19"/>
  <c r="H316" i="19"/>
  <c r="H315" i="19"/>
  <c r="M314" i="19"/>
  <c r="L314" i="19"/>
  <c r="K314" i="19"/>
  <c r="J314" i="19"/>
  <c r="I314" i="19"/>
  <c r="H313" i="19"/>
  <c r="H312" i="19"/>
  <c r="H311" i="19"/>
  <c r="M310" i="19"/>
  <c r="L310" i="19"/>
  <c r="K310" i="19"/>
  <c r="J310" i="19"/>
  <c r="I310" i="19"/>
  <c r="H308" i="19"/>
  <c r="H307" i="19"/>
  <c r="H306" i="19"/>
  <c r="M305" i="19"/>
  <c r="L305" i="19"/>
  <c r="K305" i="19"/>
  <c r="J305" i="19"/>
  <c r="I305" i="19"/>
  <c r="H303" i="19"/>
  <c r="H302" i="19"/>
  <c r="H301" i="19"/>
  <c r="M300" i="19"/>
  <c r="L300" i="19"/>
  <c r="K300" i="19"/>
  <c r="J300" i="19"/>
  <c r="I300" i="19"/>
  <c r="H298" i="19"/>
  <c r="H297" i="19"/>
  <c r="H296" i="19"/>
  <c r="M295" i="19"/>
  <c r="L295" i="19"/>
  <c r="K295" i="19"/>
  <c r="J295" i="19"/>
  <c r="I295" i="19"/>
  <c r="H294" i="19"/>
  <c r="H293" i="19"/>
  <c r="H292" i="19"/>
  <c r="M291" i="19"/>
  <c r="L291" i="19"/>
  <c r="K291" i="19"/>
  <c r="J291" i="19"/>
  <c r="I291" i="19"/>
  <c r="H290" i="19"/>
  <c r="H289" i="19"/>
  <c r="H288" i="19"/>
  <c r="M287" i="19"/>
  <c r="L287" i="19"/>
  <c r="K287" i="19"/>
  <c r="J287" i="19"/>
  <c r="I287" i="19"/>
  <c r="H286" i="19"/>
  <c r="H285" i="19"/>
  <c r="H284" i="19"/>
  <c r="M283" i="19"/>
  <c r="L283" i="19"/>
  <c r="K283" i="19"/>
  <c r="J283" i="19"/>
  <c r="I283" i="19"/>
  <c r="H282" i="19"/>
  <c r="H281" i="19"/>
  <c r="H280" i="19"/>
  <c r="M279" i="19"/>
  <c r="L279" i="19"/>
  <c r="K279" i="19"/>
  <c r="J279" i="19"/>
  <c r="I279" i="19"/>
  <c r="H278" i="19"/>
  <c r="H277" i="19"/>
  <c r="H276" i="19"/>
  <c r="M274" i="19"/>
  <c r="L274" i="19"/>
  <c r="K274" i="19"/>
  <c r="J274" i="19"/>
  <c r="I274" i="19"/>
  <c r="M273" i="19"/>
  <c r="L273" i="19"/>
  <c r="K273" i="19"/>
  <c r="J273" i="19"/>
  <c r="I273" i="19"/>
  <c r="M272" i="19"/>
  <c r="L272" i="19"/>
  <c r="K272" i="19"/>
  <c r="J272" i="19"/>
  <c r="I272" i="19"/>
  <c r="M271" i="19"/>
  <c r="L271" i="19"/>
  <c r="K271" i="19"/>
  <c r="J271" i="19"/>
  <c r="I271" i="19"/>
  <c r="M270" i="19"/>
  <c r="L270" i="19"/>
  <c r="K270" i="19"/>
  <c r="J270" i="19"/>
  <c r="I270" i="19"/>
  <c r="M267" i="19"/>
  <c r="L267" i="19"/>
  <c r="K267" i="19"/>
  <c r="J267" i="19"/>
  <c r="I267" i="19"/>
  <c r="H243" i="19"/>
  <c r="H242" i="19"/>
  <c r="M241" i="19"/>
  <c r="L241" i="19"/>
  <c r="K241" i="19"/>
  <c r="J241" i="19"/>
  <c r="I241" i="19"/>
  <c r="H240" i="19"/>
  <c r="H239" i="19"/>
  <c r="H238" i="19"/>
  <c r="M237" i="19"/>
  <c r="L237" i="19"/>
  <c r="K237" i="19"/>
  <c r="J237" i="19"/>
  <c r="I237" i="19"/>
  <c r="H236" i="19"/>
  <c r="H235" i="19"/>
  <c r="H234" i="19"/>
  <c r="M233" i="19"/>
  <c r="L233" i="19"/>
  <c r="K233" i="19"/>
  <c r="J233" i="19"/>
  <c r="I233" i="19"/>
  <c r="H232" i="19"/>
  <c r="H231" i="19"/>
  <c r="H230" i="19"/>
  <c r="M229" i="19"/>
  <c r="L229" i="19"/>
  <c r="K229" i="19"/>
  <c r="J229" i="19"/>
  <c r="I229" i="19"/>
  <c r="H228" i="19"/>
  <c r="H227" i="19"/>
  <c r="H226" i="19"/>
  <c r="M225" i="19"/>
  <c r="L225" i="19"/>
  <c r="K225" i="19"/>
  <c r="J225" i="19"/>
  <c r="I225" i="19"/>
  <c r="H224" i="19"/>
  <c r="H223" i="19"/>
  <c r="H222" i="19"/>
  <c r="M221" i="19"/>
  <c r="L221" i="19"/>
  <c r="K221" i="19"/>
  <c r="J221" i="19"/>
  <c r="I221" i="19"/>
  <c r="H220" i="19"/>
  <c r="H219" i="19"/>
  <c r="H218" i="19"/>
  <c r="M217" i="19"/>
  <c r="L217" i="19"/>
  <c r="K217" i="19"/>
  <c r="J217" i="19"/>
  <c r="I217" i="19"/>
  <c r="H215" i="19"/>
  <c r="H214" i="19"/>
  <c r="H213" i="19"/>
  <c r="M212" i="19"/>
  <c r="L212" i="19"/>
  <c r="K212" i="19"/>
  <c r="J212" i="19"/>
  <c r="I212" i="19"/>
  <c r="H211" i="19"/>
  <c r="H210" i="19"/>
  <c r="H209" i="19"/>
  <c r="M208" i="19"/>
  <c r="L208" i="19"/>
  <c r="K208" i="19"/>
  <c r="J208" i="19"/>
  <c r="I208" i="19"/>
  <c r="H207" i="19"/>
  <c r="H206" i="19"/>
  <c r="H205" i="19"/>
  <c r="M204" i="19"/>
  <c r="L204" i="19"/>
  <c r="K204" i="19"/>
  <c r="J204" i="19"/>
  <c r="I204" i="19"/>
  <c r="H203" i="19"/>
  <c r="H202" i="19"/>
  <c r="H201" i="19"/>
  <c r="M200" i="19"/>
  <c r="L200" i="19"/>
  <c r="K200" i="19"/>
  <c r="J200" i="19"/>
  <c r="I200" i="19"/>
  <c r="H199" i="19"/>
  <c r="H198" i="19"/>
  <c r="H197" i="19"/>
  <c r="M196" i="19"/>
  <c r="L196" i="19"/>
  <c r="K196" i="19"/>
  <c r="J196" i="19"/>
  <c r="I196" i="19"/>
  <c r="H195" i="19"/>
  <c r="H194" i="19"/>
  <c r="H193" i="19"/>
  <c r="M192" i="19"/>
  <c r="L192" i="19"/>
  <c r="K192" i="19"/>
  <c r="J192" i="19"/>
  <c r="I192" i="19"/>
  <c r="H190" i="19"/>
  <c r="H189" i="19"/>
  <c r="H188" i="19"/>
  <c r="M187" i="19"/>
  <c r="L187" i="19"/>
  <c r="K187" i="19"/>
  <c r="J187" i="19"/>
  <c r="I187" i="19"/>
  <c r="H186" i="19"/>
  <c r="H185" i="19"/>
  <c r="H184" i="19"/>
  <c r="M183" i="19"/>
  <c r="L183" i="19"/>
  <c r="K183" i="19"/>
  <c r="J183" i="19"/>
  <c r="I183" i="19"/>
  <c r="H182" i="19"/>
  <c r="H181" i="19"/>
  <c r="H180" i="19"/>
  <c r="M179" i="19"/>
  <c r="L179" i="19"/>
  <c r="K179" i="19"/>
  <c r="J179" i="19"/>
  <c r="I179" i="19"/>
  <c r="H177" i="19"/>
  <c r="H176" i="19"/>
  <c r="H175" i="19"/>
  <c r="M172" i="19"/>
  <c r="L172" i="19"/>
  <c r="M171" i="19"/>
  <c r="L171" i="19"/>
  <c r="K171" i="19"/>
  <c r="J171" i="19"/>
  <c r="I171" i="19"/>
  <c r="I174" i="19" s="1"/>
  <c r="M170" i="19"/>
  <c r="L170" i="19"/>
  <c r="K170" i="19"/>
  <c r="J170" i="19"/>
  <c r="M165" i="19"/>
  <c r="L165" i="19"/>
  <c r="K165" i="19"/>
  <c r="J165" i="19"/>
  <c r="I165" i="19"/>
  <c r="H164" i="19"/>
  <c r="H163" i="19"/>
  <c r="H162" i="19"/>
  <c r="M161" i="19"/>
  <c r="L161" i="19"/>
  <c r="K161" i="19"/>
  <c r="J161" i="19"/>
  <c r="I161" i="19"/>
  <c r="H160" i="19"/>
  <c r="H159" i="19"/>
  <c r="H158" i="19"/>
  <c r="M157" i="19"/>
  <c r="L157" i="19"/>
  <c r="K157" i="19"/>
  <c r="J157" i="19"/>
  <c r="I157" i="19"/>
  <c r="H156" i="19"/>
  <c r="H155" i="19"/>
  <c r="H154" i="19"/>
  <c r="M153" i="19"/>
  <c r="L153" i="19"/>
  <c r="K153" i="19"/>
  <c r="J153" i="19"/>
  <c r="I153" i="19"/>
  <c r="H152" i="19"/>
  <c r="H151" i="19"/>
  <c r="H150" i="19"/>
  <c r="M149" i="19"/>
  <c r="L149" i="19"/>
  <c r="K149" i="19"/>
  <c r="J149" i="19"/>
  <c r="I149" i="19"/>
  <c r="H148" i="19"/>
  <c r="H147" i="19"/>
  <c r="H146" i="19"/>
  <c r="M145" i="19"/>
  <c r="L145" i="19"/>
  <c r="K145" i="19"/>
  <c r="J145" i="19"/>
  <c r="I145" i="19"/>
  <c r="H144" i="19"/>
  <c r="H143" i="19"/>
  <c r="H142" i="19"/>
  <c r="M141" i="19"/>
  <c r="L141" i="19"/>
  <c r="K141" i="19"/>
  <c r="J141" i="19"/>
  <c r="I141" i="19"/>
  <c r="H140" i="19"/>
  <c r="H139" i="19"/>
  <c r="H138" i="19"/>
  <c r="M137" i="19"/>
  <c r="L137" i="19"/>
  <c r="K137" i="19"/>
  <c r="J137" i="19"/>
  <c r="I137" i="19"/>
  <c r="H136" i="19"/>
  <c r="H135" i="19"/>
  <c r="H134" i="19"/>
  <c r="L133" i="19"/>
  <c r="K133" i="19"/>
  <c r="J133" i="19"/>
  <c r="I133" i="19"/>
  <c r="H132" i="19"/>
  <c r="H131" i="19"/>
  <c r="H130" i="19"/>
  <c r="M129" i="19"/>
  <c r="L129" i="19"/>
  <c r="K129" i="19"/>
  <c r="J129" i="19"/>
  <c r="I129" i="19"/>
  <c r="H128" i="19"/>
  <c r="H127" i="19"/>
  <c r="H126" i="19"/>
  <c r="M125" i="19"/>
  <c r="L125" i="19"/>
  <c r="K125" i="19"/>
  <c r="J125" i="19"/>
  <c r="I125" i="19"/>
  <c r="H124" i="19"/>
  <c r="H123" i="19"/>
  <c r="H122" i="19"/>
  <c r="M121" i="19"/>
  <c r="L121" i="19"/>
  <c r="K121" i="19"/>
  <c r="J121" i="19"/>
  <c r="I121" i="19"/>
  <c r="H119" i="19"/>
  <c r="H118" i="19"/>
  <c r="H117" i="19"/>
  <c r="M116" i="19"/>
  <c r="L116" i="19"/>
  <c r="K116" i="19"/>
  <c r="J116" i="19"/>
  <c r="I116" i="19"/>
  <c r="H115" i="19"/>
  <c r="H114" i="19"/>
  <c r="H113" i="19"/>
  <c r="M112" i="19"/>
  <c r="L112" i="19"/>
  <c r="K112" i="19"/>
  <c r="J112" i="19"/>
  <c r="I112" i="19"/>
  <c r="H111" i="19"/>
  <c r="H110" i="19"/>
  <c r="H109" i="19"/>
  <c r="M108" i="19"/>
  <c r="L108" i="19"/>
  <c r="K108" i="19"/>
  <c r="J108" i="19"/>
  <c r="I108" i="19"/>
  <c r="H107" i="19"/>
  <c r="H106" i="19"/>
  <c r="H105" i="19"/>
  <c r="M104" i="19"/>
  <c r="L104" i="19"/>
  <c r="K104" i="19"/>
  <c r="J104" i="19"/>
  <c r="I104" i="19"/>
  <c r="H103" i="19"/>
  <c r="H102" i="19"/>
  <c r="H101" i="19"/>
  <c r="M100" i="19"/>
  <c r="L100" i="19"/>
  <c r="K100" i="19"/>
  <c r="J100" i="19"/>
  <c r="I100" i="19"/>
  <c r="H98" i="19"/>
  <c r="H97" i="19"/>
  <c r="M96" i="19"/>
  <c r="L96" i="19"/>
  <c r="K96" i="19"/>
  <c r="J96" i="19"/>
  <c r="I96" i="19"/>
  <c r="H94" i="19"/>
  <c r="H93" i="19"/>
  <c r="M92" i="19"/>
  <c r="L92" i="19"/>
  <c r="K92" i="19"/>
  <c r="J92" i="19"/>
  <c r="I92" i="19"/>
  <c r="H91" i="19"/>
  <c r="H90" i="19"/>
  <c r="H89" i="19"/>
  <c r="M88" i="19"/>
  <c r="L88" i="19"/>
  <c r="K88" i="19"/>
  <c r="J88" i="19"/>
  <c r="I88" i="19"/>
  <c r="H86" i="19"/>
  <c r="H85" i="19"/>
  <c r="M84" i="19"/>
  <c r="L84" i="19"/>
  <c r="K84" i="19"/>
  <c r="J84" i="19"/>
  <c r="I84" i="19"/>
  <c r="H82" i="19"/>
  <c r="H81" i="19"/>
  <c r="H80" i="19"/>
  <c r="M79" i="19"/>
  <c r="L79" i="19"/>
  <c r="K79" i="19"/>
  <c r="J79" i="19"/>
  <c r="I79" i="19"/>
  <c r="H78" i="19"/>
  <c r="H77" i="19"/>
  <c r="H76" i="19"/>
  <c r="M75" i="19"/>
  <c r="L75" i="19"/>
  <c r="K75" i="19"/>
  <c r="J75" i="19"/>
  <c r="I75" i="19"/>
  <c r="H74" i="19"/>
  <c r="H73" i="19"/>
  <c r="H72" i="19"/>
  <c r="M71" i="19"/>
  <c r="L71" i="19"/>
  <c r="K71" i="19"/>
  <c r="J71" i="19"/>
  <c r="I71" i="19"/>
  <c r="H70" i="19"/>
  <c r="H69" i="19"/>
  <c r="H68" i="19"/>
  <c r="M67" i="19"/>
  <c r="L67" i="19"/>
  <c r="K67" i="19"/>
  <c r="J67" i="19"/>
  <c r="I67" i="19"/>
  <c r="H66" i="19"/>
  <c r="H65" i="19"/>
  <c r="H64" i="19"/>
  <c r="M63" i="19"/>
  <c r="L63" i="19"/>
  <c r="K63" i="19"/>
  <c r="J63" i="19"/>
  <c r="I63" i="19"/>
  <c r="H62" i="19"/>
  <c r="H61" i="19"/>
  <c r="H60" i="19"/>
  <c r="M59" i="19"/>
  <c r="L59" i="19"/>
  <c r="K59" i="19"/>
  <c r="J59" i="19"/>
  <c r="I59" i="19"/>
  <c r="H58" i="19"/>
  <c r="H57" i="19"/>
  <c r="H56" i="19"/>
  <c r="M54" i="19"/>
  <c r="L54" i="19"/>
  <c r="M53" i="19"/>
  <c r="L53" i="19"/>
  <c r="J53" i="19"/>
  <c r="M52" i="19"/>
  <c r="L52" i="19"/>
  <c r="K52" i="19"/>
  <c r="K55" i="19" s="1"/>
  <c r="J52" i="19"/>
  <c r="I52" i="19"/>
  <c r="M49" i="19"/>
  <c r="L49" i="19"/>
  <c r="K49" i="19"/>
  <c r="J49" i="19"/>
  <c r="I49" i="19"/>
  <c r="H48" i="19"/>
  <c r="H47" i="19"/>
  <c r="H46" i="19"/>
  <c r="M45" i="19"/>
  <c r="L45" i="19"/>
  <c r="K45" i="19"/>
  <c r="J45" i="19"/>
  <c r="I45" i="19"/>
  <c r="H44" i="19"/>
  <c r="H43" i="19"/>
  <c r="H42" i="19"/>
  <c r="M41" i="19"/>
  <c r="L41" i="19"/>
  <c r="K41" i="19"/>
  <c r="J41" i="19"/>
  <c r="I41" i="19"/>
  <c r="H39" i="19"/>
  <c r="H38" i="19"/>
  <c r="H37" i="19"/>
  <c r="M36" i="19"/>
  <c r="L36" i="19"/>
  <c r="K36" i="19"/>
  <c r="J36" i="19"/>
  <c r="I36" i="19"/>
  <c r="H35" i="19"/>
  <c r="H34" i="19"/>
  <c r="H33" i="19"/>
  <c r="M32" i="19"/>
  <c r="L32" i="19"/>
  <c r="K32" i="19"/>
  <c r="J32" i="19"/>
  <c r="I32" i="19"/>
  <c r="H31" i="19"/>
  <c r="H30" i="19"/>
  <c r="H29" i="19"/>
  <c r="M28" i="19"/>
  <c r="L28" i="19"/>
  <c r="K28" i="19"/>
  <c r="J28" i="19"/>
  <c r="I28" i="19"/>
  <c r="H27" i="19"/>
  <c r="H26" i="19"/>
  <c r="H25" i="19"/>
  <c r="M24" i="19"/>
  <c r="L24" i="19"/>
  <c r="K24" i="19"/>
  <c r="J24" i="19"/>
  <c r="I24" i="19"/>
  <c r="H23" i="19"/>
  <c r="H22" i="19"/>
  <c r="H21" i="19"/>
  <c r="M20" i="19"/>
  <c r="L20" i="19"/>
  <c r="K20" i="19"/>
  <c r="J20" i="19"/>
  <c r="I20" i="19"/>
  <c r="H19" i="19"/>
  <c r="H18" i="19"/>
  <c r="H17" i="19"/>
  <c r="M16" i="19"/>
  <c r="L16" i="19"/>
  <c r="K16" i="19"/>
  <c r="J16" i="19"/>
  <c r="I16" i="19"/>
  <c r="H15" i="19"/>
  <c r="H14" i="19"/>
  <c r="H10" i="19" s="1"/>
  <c r="H13" i="19"/>
  <c r="M11" i="19"/>
  <c r="L11" i="19"/>
  <c r="K11" i="19"/>
  <c r="J11" i="19"/>
  <c r="I11" i="19"/>
  <c r="M10" i="19"/>
  <c r="L10" i="19"/>
  <c r="K10" i="19"/>
  <c r="J10" i="19"/>
  <c r="I10" i="19"/>
  <c r="M9" i="19"/>
  <c r="L9" i="19"/>
  <c r="K9" i="19"/>
  <c r="J9" i="19"/>
  <c r="I9" i="19"/>
  <c r="H49" i="19" l="1"/>
  <c r="H204" i="19"/>
  <c r="H273" i="19"/>
  <c r="H323" i="19"/>
  <c r="J12" i="19"/>
  <c r="H92" i="19"/>
  <c r="H108" i="19"/>
  <c r="H63" i="19"/>
  <c r="H295" i="19"/>
  <c r="H414" i="19"/>
  <c r="H52" i="19"/>
  <c r="H16" i="19"/>
  <c r="H28" i="19"/>
  <c r="H32" i="19"/>
  <c r="H45" i="19"/>
  <c r="H53" i="19"/>
  <c r="H71" i="19"/>
  <c r="H79" i="19"/>
  <c r="H145" i="19"/>
  <c r="H161" i="19"/>
  <c r="H165" i="19"/>
  <c r="M174" i="19"/>
  <c r="L174" i="19"/>
  <c r="J268" i="19"/>
  <c r="H183" i="19"/>
  <c r="H187" i="19"/>
  <c r="I400" i="19"/>
  <c r="M400" i="19"/>
  <c r="H379" i="19"/>
  <c r="H387" i="19"/>
  <c r="H391" i="19"/>
  <c r="H395" i="19"/>
  <c r="H54" i="19"/>
  <c r="L166" i="19"/>
  <c r="H100" i="19"/>
  <c r="H125" i="19"/>
  <c r="H153" i="19"/>
  <c r="J174" i="19"/>
  <c r="H196" i="19"/>
  <c r="H221" i="19"/>
  <c r="H237" i="19"/>
  <c r="H241" i="19"/>
  <c r="I275" i="19"/>
  <c r="M275" i="19"/>
  <c r="H279" i="19"/>
  <c r="H283" i="19"/>
  <c r="H291" i="19"/>
  <c r="H338" i="19"/>
  <c r="H358" i="19"/>
  <c r="H375" i="19"/>
  <c r="H133" i="19"/>
  <c r="H172" i="19"/>
  <c r="H229" i="19"/>
  <c r="H271" i="19"/>
  <c r="H314" i="19"/>
  <c r="J55" i="19"/>
  <c r="I12" i="19"/>
  <c r="M12" i="19"/>
  <c r="K50" i="19"/>
  <c r="H24" i="19"/>
  <c r="I166" i="19"/>
  <c r="M166" i="19"/>
  <c r="H67" i="19"/>
  <c r="H88" i="19"/>
  <c r="H104" i="19"/>
  <c r="H179" i="19"/>
  <c r="K268" i="19"/>
  <c r="H192" i="19"/>
  <c r="H200" i="19"/>
  <c r="H267" i="19"/>
  <c r="K275" i="19"/>
  <c r="J275" i="19"/>
  <c r="J400" i="19"/>
  <c r="J401" i="19" s="1"/>
  <c r="H343" i="19"/>
  <c r="H362" i="19"/>
  <c r="H383" i="19"/>
  <c r="H171" i="19"/>
  <c r="J50" i="19"/>
  <c r="L50" i="19"/>
  <c r="H11" i="19"/>
  <c r="H41" i="19"/>
  <c r="L55" i="19"/>
  <c r="H59" i="19"/>
  <c r="J166" i="19"/>
  <c r="H84" i="19"/>
  <c r="H112" i="19"/>
  <c r="H121" i="19"/>
  <c r="H141" i="19"/>
  <c r="L268" i="19"/>
  <c r="H208" i="19"/>
  <c r="H217" i="19"/>
  <c r="L275" i="19"/>
  <c r="K400" i="19"/>
  <c r="H287" i="19"/>
  <c r="H300" i="19"/>
  <c r="H310" i="19"/>
  <c r="H399" i="19"/>
  <c r="K12" i="19"/>
  <c r="L12" i="19"/>
  <c r="I50" i="19"/>
  <c r="M50" i="19"/>
  <c r="H36" i="19"/>
  <c r="I55" i="19"/>
  <c r="M55" i="19"/>
  <c r="K166" i="19"/>
  <c r="H75" i="19"/>
  <c r="H96" i="19"/>
  <c r="H116" i="19"/>
  <c r="H129" i="19"/>
  <c r="H137" i="19"/>
  <c r="H149" i="19"/>
  <c r="H157" i="19"/>
  <c r="K174" i="19"/>
  <c r="I268" i="19"/>
  <c r="M268" i="19"/>
  <c r="H212" i="19"/>
  <c r="H225" i="19"/>
  <c r="H233" i="19"/>
  <c r="L400" i="19"/>
  <c r="H272" i="19"/>
  <c r="H305" i="19"/>
  <c r="H318" i="19"/>
  <c r="H328" i="19"/>
  <c r="H333" i="19"/>
  <c r="H353" i="19"/>
  <c r="H20" i="19"/>
  <c r="H270" i="19"/>
  <c r="H274" i="19"/>
  <c r="H9" i="19"/>
  <c r="H170" i="19"/>
  <c r="M401" i="19" l="1"/>
  <c r="M402" i="19" s="1"/>
  <c r="L167" i="19"/>
  <c r="I401" i="19"/>
  <c r="K401" i="19"/>
  <c r="K402" i="19" s="1"/>
  <c r="H55" i="19"/>
  <c r="M167" i="19"/>
  <c r="H400" i="19"/>
  <c r="H268" i="19"/>
  <c r="H12" i="19"/>
  <c r="I167" i="19"/>
  <c r="K167" i="19"/>
  <c r="H174" i="19"/>
  <c r="H50" i="19"/>
  <c r="L401" i="19"/>
  <c r="L402" i="19" s="1"/>
  <c r="J167" i="19"/>
  <c r="J402" i="19" s="1"/>
  <c r="H166" i="19"/>
  <c r="I402" i="19" l="1"/>
  <c r="H167" i="19"/>
  <c r="H401" i="19"/>
  <c r="H402" i="19" s="1"/>
  <c r="H24" i="57"/>
  <c r="J86" i="15" l="1"/>
  <c r="H51" i="15" l="1"/>
  <c r="H9" i="57"/>
  <c r="H68" i="58" l="1"/>
  <c r="H116" i="58"/>
  <c r="H108" i="58"/>
  <c r="H118" i="58" s="1"/>
  <c r="L101" i="58"/>
  <c r="M100" i="58"/>
  <c r="L100" i="58"/>
  <c r="K100" i="58"/>
  <c r="J100" i="58"/>
  <c r="I100" i="58"/>
  <c r="H98" i="58"/>
  <c r="H100" i="58" s="1"/>
  <c r="M97" i="58"/>
  <c r="L97" i="58"/>
  <c r="K97" i="58"/>
  <c r="J97" i="58"/>
  <c r="I97" i="58"/>
  <c r="H95" i="58"/>
  <c r="H97" i="58" s="1"/>
  <c r="H94" i="58"/>
  <c r="M92" i="58"/>
  <c r="M101" i="58" s="1"/>
  <c r="L92" i="58"/>
  <c r="K92" i="58"/>
  <c r="K101" i="58" s="1"/>
  <c r="J92" i="58"/>
  <c r="J101" i="58" s="1"/>
  <c r="I92" i="58"/>
  <c r="I101" i="58" s="1"/>
  <c r="H91" i="58"/>
  <c r="H90" i="58"/>
  <c r="H89" i="58"/>
  <c r="J87" i="58"/>
  <c r="M86" i="58"/>
  <c r="L86" i="58"/>
  <c r="K86" i="58"/>
  <c r="J86" i="58"/>
  <c r="I86" i="58"/>
  <c r="H84" i="58"/>
  <c r="H86" i="58" s="1"/>
  <c r="M83" i="58"/>
  <c r="M87" i="58" s="1"/>
  <c r="L83" i="58"/>
  <c r="L87" i="58" s="1"/>
  <c r="K83" i="58"/>
  <c r="K87" i="58" s="1"/>
  <c r="J83" i="58"/>
  <c r="I83" i="58"/>
  <c r="H83" i="58"/>
  <c r="M78" i="58"/>
  <c r="L78" i="58"/>
  <c r="K78" i="58"/>
  <c r="J78" i="58"/>
  <c r="I78" i="58"/>
  <c r="H78" i="58"/>
  <c r="M75" i="58"/>
  <c r="L75" i="58"/>
  <c r="K75" i="58"/>
  <c r="J75" i="58"/>
  <c r="I75" i="58"/>
  <c r="H75" i="58"/>
  <c r="M73" i="58"/>
  <c r="L73" i="58"/>
  <c r="K73" i="58"/>
  <c r="J73" i="58"/>
  <c r="I73" i="58"/>
  <c r="H73" i="58"/>
  <c r="M71" i="58"/>
  <c r="M79" i="58" s="1"/>
  <c r="L71" i="58"/>
  <c r="L79" i="58" s="1"/>
  <c r="K71" i="58"/>
  <c r="K79" i="58" s="1"/>
  <c r="J71" i="58"/>
  <c r="J79" i="58" s="1"/>
  <c r="I71" i="58"/>
  <c r="I79" i="58" s="1"/>
  <c r="H70" i="58"/>
  <c r="H69" i="58"/>
  <c r="H71" i="58"/>
  <c r="H79" i="58" s="1"/>
  <c r="M65" i="58"/>
  <c r="L65" i="58"/>
  <c r="K65" i="58"/>
  <c r="J65" i="58"/>
  <c r="I65" i="58"/>
  <c r="H65" i="58"/>
  <c r="H63" i="58"/>
  <c r="M62" i="58"/>
  <c r="L62" i="58"/>
  <c r="K62" i="58"/>
  <c r="J62" i="58"/>
  <c r="I62" i="58"/>
  <c r="H60" i="58"/>
  <c r="H62" i="58" s="1"/>
  <c r="M59" i="58"/>
  <c r="L59" i="58"/>
  <c r="K59" i="58"/>
  <c r="J59" i="58"/>
  <c r="I59" i="58"/>
  <c r="H59" i="58"/>
  <c r="M57" i="58"/>
  <c r="L57" i="58"/>
  <c r="K57" i="58"/>
  <c r="J57" i="58"/>
  <c r="I57" i="58"/>
  <c r="H57" i="58"/>
  <c r="M54" i="58"/>
  <c r="L54" i="58"/>
  <c r="K54" i="58"/>
  <c r="J54" i="58"/>
  <c r="I54" i="58"/>
  <c r="H54" i="58"/>
  <c r="M52" i="58"/>
  <c r="L52" i="58"/>
  <c r="K52" i="58"/>
  <c r="J52" i="58"/>
  <c r="I52" i="58"/>
  <c r="H52" i="58"/>
  <c r="M49" i="58"/>
  <c r="M66" i="58" s="1"/>
  <c r="L49" i="58"/>
  <c r="L66" i="58" s="1"/>
  <c r="K49" i="58"/>
  <c r="K66" i="58" s="1"/>
  <c r="J49" i="58"/>
  <c r="J66" i="58" s="1"/>
  <c r="I49" i="58"/>
  <c r="I66" i="58" s="1"/>
  <c r="H48" i="58"/>
  <c r="H47" i="58"/>
  <c r="H46" i="58"/>
  <c r="H49" i="58" s="1"/>
  <c r="H66" i="58" s="1"/>
  <c r="M42" i="58"/>
  <c r="L42" i="58"/>
  <c r="K42" i="58"/>
  <c r="J42" i="58"/>
  <c r="I42" i="58"/>
  <c r="H41" i="58"/>
  <c r="H42" i="58" s="1"/>
  <c r="M40" i="58"/>
  <c r="L40" i="58"/>
  <c r="K40" i="58"/>
  <c r="J40" i="58"/>
  <c r="I40" i="58"/>
  <c r="H40" i="58"/>
  <c r="M37" i="58"/>
  <c r="L37" i="58"/>
  <c r="K37" i="58"/>
  <c r="J37" i="58"/>
  <c r="I37" i="58"/>
  <c r="H37" i="58"/>
  <c r="M35" i="58"/>
  <c r="L35" i="58"/>
  <c r="K35" i="58"/>
  <c r="J35" i="58"/>
  <c r="I35" i="58"/>
  <c r="H35" i="58"/>
  <c r="M31" i="58"/>
  <c r="L31" i="58"/>
  <c r="K31" i="58"/>
  <c r="J31" i="58"/>
  <c r="I31" i="58"/>
  <c r="H30" i="58"/>
  <c r="H31" i="58" s="1"/>
  <c r="M29" i="58"/>
  <c r="L29" i="58"/>
  <c r="K29" i="58"/>
  <c r="J29" i="58"/>
  <c r="I29" i="58"/>
  <c r="H28" i="58"/>
  <c r="H27" i="58"/>
  <c r="H26" i="58"/>
  <c r="M25" i="58"/>
  <c r="L25" i="58"/>
  <c r="K25" i="58"/>
  <c r="J25" i="58"/>
  <c r="I25" i="58"/>
  <c r="H24" i="58"/>
  <c r="H23" i="58"/>
  <c r="H22" i="58"/>
  <c r="M21" i="58"/>
  <c r="L21" i="58"/>
  <c r="K21" i="58"/>
  <c r="J21" i="58"/>
  <c r="I21" i="58"/>
  <c r="H19" i="58"/>
  <c r="H21" i="58" s="1"/>
  <c r="H18" i="58"/>
  <c r="H17" i="58"/>
  <c r="M16" i="58"/>
  <c r="L16" i="58"/>
  <c r="L44" i="58" s="1"/>
  <c r="K16" i="58"/>
  <c r="J16" i="58"/>
  <c r="I16" i="58"/>
  <c r="H15" i="58"/>
  <c r="H16" i="58" s="1"/>
  <c r="H14" i="58"/>
  <c r="H13" i="58"/>
  <c r="M12" i="58"/>
  <c r="M44" i="58" s="1"/>
  <c r="L12" i="58"/>
  <c r="K12" i="58"/>
  <c r="J12" i="58"/>
  <c r="I12" i="58"/>
  <c r="H11" i="58"/>
  <c r="H10" i="58"/>
  <c r="H9" i="58"/>
  <c r="H92" i="58" l="1"/>
  <c r="H101" i="58" s="1"/>
  <c r="K44" i="58"/>
  <c r="J44" i="58"/>
  <c r="J102" i="58" s="1"/>
  <c r="J103" i="58" s="1"/>
  <c r="H12" i="58"/>
  <c r="H25" i="58"/>
  <c r="I44" i="58"/>
  <c r="H29" i="58"/>
  <c r="H87" i="58"/>
  <c r="I87" i="58"/>
  <c r="K102" i="58"/>
  <c r="K103" i="58" s="1"/>
  <c r="M102" i="58"/>
  <c r="M103" i="58" s="1"/>
  <c r="L102" i="58"/>
  <c r="L103" i="58" s="1"/>
  <c r="J40" i="57"/>
  <c r="M39" i="57"/>
  <c r="M40" i="57" s="1"/>
  <c r="M41" i="57" s="1"/>
  <c r="M42" i="57" s="1"/>
  <c r="L39" i="57"/>
  <c r="L40" i="57" s="1"/>
  <c r="L41" i="57" s="1"/>
  <c r="L42" i="57" s="1"/>
  <c r="K39" i="57"/>
  <c r="K40" i="57" s="1"/>
  <c r="J39" i="57"/>
  <c r="I39" i="57"/>
  <c r="I40" i="57" s="1"/>
  <c r="I41" i="57" s="1"/>
  <c r="I42" i="57" s="1"/>
  <c r="H39" i="57"/>
  <c r="H40" i="57" s="1"/>
  <c r="H32" i="57"/>
  <c r="M29" i="57"/>
  <c r="L29" i="57"/>
  <c r="K29" i="57"/>
  <c r="J29" i="57"/>
  <c r="I29" i="57"/>
  <c r="H29" i="57"/>
  <c r="M24" i="57"/>
  <c r="L24" i="57"/>
  <c r="K24" i="57"/>
  <c r="J24" i="57"/>
  <c r="I24" i="57"/>
  <c r="H19" i="57"/>
  <c r="M18" i="57"/>
  <c r="M30" i="57" s="1"/>
  <c r="L18" i="57"/>
  <c r="L30" i="57" s="1"/>
  <c r="K18" i="57"/>
  <c r="J18" i="57"/>
  <c r="J30" i="57" s="1"/>
  <c r="I18" i="57"/>
  <c r="I30" i="57" s="1"/>
  <c r="H18" i="57"/>
  <c r="I102" i="58" l="1"/>
  <c r="I103" i="58" s="1"/>
  <c r="H44" i="58"/>
  <c r="H102" i="58" s="1"/>
  <c r="H103" i="58" s="1"/>
  <c r="K30" i="57"/>
  <c r="K41" i="57" s="1"/>
  <c r="K42" i="57" s="1"/>
  <c r="H30" i="57"/>
  <c r="H41" i="57" s="1"/>
  <c r="H42" i="57" s="1"/>
  <c r="J41" i="57"/>
  <c r="J42" i="57" s="1"/>
  <c r="H54" i="57" l="1"/>
  <c r="H47" i="57"/>
  <c r="H56" i="57" l="1"/>
  <c r="I24" i="15"/>
  <c r="H23" i="29" l="1"/>
  <c r="H9" i="29"/>
  <c r="H20" i="29" l="1"/>
  <c r="L86" i="15" l="1"/>
  <c r="K63" i="29" l="1"/>
  <c r="I62" i="29"/>
  <c r="J62" i="29"/>
  <c r="K62" i="29"/>
  <c r="L62" i="29"/>
  <c r="M62" i="29"/>
  <c r="I58" i="29"/>
  <c r="J58" i="29"/>
  <c r="K58" i="29"/>
  <c r="L58" i="29"/>
  <c r="M58" i="29"/>
  <c r="I43" i="29"/>
  <c r="J43" i="29"/>
  <c r="K43" i="29"/>
  <c r="K52" i="29" s="1"/>
  <c r="L43" i="29"/>
  <c r="M43" i="29"/>
  <c r="I51" i="29"/>
  <c r="J51" i="29"/>
  <c r="K51" i="29"/>
  <c r="L51" i="29"/>
  <c r="M51" i="29"/>
  <c r="I48" i="29"/>
  <c r="J48" i="29"/>
  <c r="K48" i="29"/>
  <c r="L48" i="29"/>
  <c r="M48" i="29"/>
  <c r="H29" i="29"/>
  <c r="J63" i="29" l="1"/>
  <c r="I63" i="29"/>
  <c r="J52" i="29"/>
  <c r="I52" i="29"/>
  <c r="M63" i="29"/>
  <c r="L63" i="29"/>
  <c r="M52" i="29"/>
  <c r="L52" i="29"/>
  <c r="H47" i="29"/>
  <c r="H46" i="29"/>
  <c r="K57" i="15" l="1"/>
  <c r="M56" i="15"/>
  <c r="L56" i="15"/>
  <c r="K56" i="15"/>
  <c r="J56" i="15"/>
  <c r="I56" i="15"/>
  <c r="H55" i="15"/>
  <c r="H56" i="15" s="1"/>
  <c r="H43" i="15"/>
  <c r="H44" i="15"/>
  <c r="I44" i="15"/>
  <c r="J44" i="15"/>
  <c r="K44" i="15"/>
  <c r="L44" i="15"/>
  <c r="M44" i="15"/>
  <c r="J101" i="29" l="1"/>
  <c r="K101" i="29"/>
  <c r="M74" i="29"/>
  <c r="M101" i="29" s="1"/>
  <c r="L74" i="29"/>
  <c r="L101" i="29" s="1"/>
  <c r="K74" i="29"/>
  <c r="J74" i="29"/>
  <c r="I74" i="29"/>
  <c r="I101" i="29" s="1"/>
  <c r="H73" i="29"/>
  <c r="H74" i="29" s="1"/>
  <c r="H101" i="29" s="1"/>
  <c r="G48" i="29"/>
  <c r="H26" i="29" l="1"/>
  <c r="H14" i="29"/>
  <c r="H80" i="15" l="1"/>
  <c r="I27" i="29" l="1"/>
  <c r="H24" i="29"/>
  <c r="K15" i="29" l="1"/>
  <c r="I15" i="29"/>
  <c r="J15" i="29"/>
  <c r="H116" i="29" l="1"/>
  <c r="H108" i="29"/>
  <c r="M70" i="29"/>
  <c r="L70" i="29"/>
  <c r="K70" i="29"/>
  <c r="J70" i="29"/>
  <c r="I70" i="29"/>
  <c r="H69" i="29"/>
  <c r="H70" i="29" s="1"/>
  <c r="M68" i="29"/>
  <c r="M71" i="29" s="1"/>
  <c r="L68" i="29"/>
  <c r="K68" i="29"/>
  <c r="J68" i="29"/>
  <c r="I68" i="29"/>
  <c r="H67" i="29"/>
  <c r="H68" i="29" s="1"/>
  <c r="H71" i="29" s="1"/>
  <c r="H102" i="29" s="1"/>
  <c r="H61" i="29"/>
  <c r="H60" i="29"/>
  <c r="H59" i="29"/>
  <c r="H57" i="29"/>
  <c r="H56" i="29"/>
  <c r="H58" i="29" s="1"/>
  <c r="H55" i="29"/>
  <c r="H54" i="29"/>
  <c r="H50" i="29"/>
  <c r="H49" i="29"/>
  <c r="H51" i="29" s="1"/>
  <c r="H45" i="29"/>
  <c r="H48" i="29" s="1"/>
  <c r="H44" i="29"/>
  <c r="H42" i="29"/>
  <c r="H41" i="29"/>
  <c r="H40" i="29"/>
  <c r="M37" i="29"/>
  <c r="M38" i="29" s="1"/>
  <c r="L37" i="29"/>
  <c r="L38" i="29" s="1"/>
  <c r="K37" i="29"/>
  <c r="J37" i="29"/>
  <c r="I37" i="29"/>
  <c r="I38" i="29" s="1"/>
  <c r="H36" i="29"/>
  <c r="H37" i="29"/>
  <c r="H38" i="29" s="1"/>
  <c r="H34" i="29"/>
  <c r="M29" i="29"/>
  <c r="L29" i="29"/>
  <c r="K29" i="29"/>
  <c r="J29" i="29"/>
  <c r="I29" i="29"/>
  <c r="H28" i="29"/>
  <c r="M27" i="29"/>
  <c r="L27" i="29"/>
  <c r="K27" i="29"/>
  <c r="J27" i="29"/>
  <c r="H25" i="29"/>
  <c r="H27" i="29" s="1"/>
  <c r="M22" i="29"/>
  <c r="L22" i="29"/>
  <c r="K22" i="29"/>
  <c r="J22" i="29"/>
  <c r="I22" i="29"/>
  <c r="H21" i="29"/>
  <c r="H22" i="29" s="1"/>
  <c r="M17" i="29"/>
  <c r="L17" i="29"/>
  <c r="K17" i="29"/>
  <c r="J17" i="29"/>
  <c r="I17" i="29"/>
  <c r="H16" i="29"/>
  <c r="H17" i="29" s="1"/>
  <c r="M15" i="29"/>
  <c r="L15" i="29"/>
  <c r="H13" i="29"/>
  <c r="H15" i="29" s="1"/>
  <c r="M12" i="29"/>
  <c r="L12" i="29"/>
  <c r="K12" i="29"/>
  <c r="J12" i="29"/>
  <c r="I12" i="29"/>
  <c r="H11" i="29"/>
  <c r="H10" i="29"/>
  <c r="H62" i="29" l="1"/>
  <c r="H63" i="29"/>
  <c r="H43" i="29"/>
  <c r="H52" i="29" s="1"/>
  <c r="L71" i="29"/>
  <c r="I18" i="29"/>
  <c r="I64" i="29" s="1"/>
  <c r="M18" i="29"/>
  <c r="K18" i="29"/>
  <c r="J71" i="29"/>
  <c r="M102" i="29"/>
  <c r="K102" i="29"/>
  <c r="L18" i="29"/>
  <c r="K71" i="29"/>
  <c r="L102" i="29"/>
  <c r="J102" i="29"/>
  <c r="H118" i="29"/>
  <c r="I71" i="29"/>
  <c r="H12" i="29"/>
  <c r="H18" i="29" s="1"/>
  <c r="J18" i="29"/>
  <c r="K64" i="29" l="1"/>
  <c r="K103" i="29" s="1"/>
  <c r="H64" i="29"/>
  <c r="H103" i="29" s="1"/>
  <c r="J64" i="29"/>
  <c r="J103" i="29" s="1"/>
  <c r="M64" i="29"/>
  <c r="M103" i="29" s="1"/>
  <c r="L64" i="29"/>
  <c r="L103" i="29" s="1"/>
  <c r="I102" i="29"/>
  <c r="I103" i="29" s="1"/>
  <c r="H45" i="15" l="1"/>
  <c r="H101" i="15" l="1"/>
  <c r="H94" i="15"/>
  <c r="H103" i="15" s="1"/>
  <c r="M83" i="15"/>
  <c r="L83" i="15"/>
  <c r="K83" i="15"/>
  <c r="J83" i="15"/>
  <c r="J84" i="15" s="1"/>
  <c r="J85" i="15" s="1"/>
  <c r="I83" i="15"/>
  <c r="H82" i="15"/>
  <c r="H83" i="15" s="1"/>
  <c r="M81" i="15"/>
  <c r="L81" i="15"/>
  <c r="K81" i="15"/>
  <c r="J81" i="15"/>
  <c r="I81" i="15"/>
  <c r="H81" i="15"/>
  <c r="M79" i="15"/>
  <c r="M84" i="15" s="1"/>
  <c r="M85" i="15" s="1"/>
  <c r="L79" i="15"/>
  <c r="K79" i="15"/>
  <c r="I79" i="15"/>
  <c r="H78" i="15"/>
  <c r="H79" i="15" s="1"/>
  <c r="J74" i="15"/>
  <c r="J75" i="15" s="1"/>
  <c r="M73" i="15"/>
  <c r="M74" i="15" s="1"/>
  <c r="M75" i="15" s="1"/>
  <c r="L73" i="15"/>
  <c r="L74" i="15" s="1"/>
  <c r="L75" i="15" s="1"/>
  <c r="K73" i="15"/>
  <c r="K74" i="15" s="1"/>
  <c r="K75" i="15" s="1"/>
  <c r="I73" i="15"/>
  <c r="I74" i="15" s="1"/>
  <c r="I75" i="15" s="1"/>
  <c r="H73" i="15"/>
  <c r="H74" i="15" s="1"/>
  <c r="H75" i="15" s="1"/>
  <c r="J66" i="15"/>
  <c r="M65" i="15"/>
  <c r="M66" i="15" s="1"/>
  <c r="L65" i="15"/>
  <c r="L66" i="15" s="1"/>
  <c r="K65" i="15"/>
  <c r="K66" i="15" s="1"/>
  <c r="I65" i="15"/>
  <c r="I66" i="15" s="1"/>
  <c r="H64" i="15"/>
  <c r="H65" i="15" s="1"/>
  <c r="H66" i="15" s="1"/>
  <c r="M61" i="15"/>
  <c r="M62" i="15" s="1"/>
  <c r="L61" i="15"/>
  <c r="L62" i="15" s="1"/>
  <c r="K61" i="15"/>
  <c r="K62" i="15" s="1"/>
  <c r="J61" i="15"/>
  <c r="J62" i="15" s="1"/>
  <c r="I61" i="15"/>
  <c r="I62" i="15" s="1"/>
  <c r="H59" i="15"/>
  <c r="H61" i="15" s="1"/>
  <c r="H62" i="15" s="1"/>
  <c r="M54" i="15"/>
  <c r="L54" i="15"/>
  <c r="K54" i="15"/>
  <c r="J54" i="15"/>
  <c r="I54" i="15"/>
  <c r="H53" i="15"/>
  <c r="H54" i="15" s="1"/>
  <c r="M52" i="15"/>
  <c r="L52" i="15"/>
  <c r="K52" i="15"/>
  <c r="J52" i="15"/>
  <c r="I52" i="15"/>
  <c r="H52" i="15"/>
  <c r="M50" i="15"/>
  <c r="L50" i="15"/>
  <c r="K50" i="15"/>
  <c r="J50" i="15"/>
  <c r="I50" i="15"/>
  <c r="H49" i="15"/>
  <c r="H50" i="15" s="1"/>
  <c r="M48" i="15"/>
  <c r="L48" i="15"/>
  <c r="K48" i="15"/>
  <c r="J48" i="15"/>
  <c r="I48" i="15"/>
  <c r="H47" i="15"/>
  <c r="H48" i="15" s="1"/>
  <c r="M46" i="15"/>
  <c r="L46" i="15"/>
  <c r="K46" i="15"/>
  <c r="J46" i="15"/>
  <c r="I46" i="15"/>
  <c r="H46" i="15"/>
  <c r="M42" i="15"/>
  <c r="L42" i="15"/>
  <c r="K42" i="15"/>
  <c r="J42" i="15"/>
  <c r="I42" i="15"/>
  <c r="H41" i="15"/>
  <c r="H42" i="15" s="1"/>
  <c r="M40" i="15"/>
  <c r="L40" i="15"/>
  <c r="K40" i="15"/>
  <c r="J40" i="15"/>
  <c r="I40" i="15"/>
  <c r="H39" i="15"/>
  <c r="H40" i="15" s="1"/>
  <c r="M38" i="15"/>
  <c r="L38" i="15"/>
  <c r="K38" i="15"/>
  <c r="J38" i="15"/>
  <c r="I38" i="15"/>
  <c r="H37" i="15"/>
  <c r="H38" i="15" s="1"/>
  <c r="M36" i="15"/>
  <c r="L36" i="15"/>
  <c r="K36" i="15"/>
  <c r="J36" i="15"/>
  <c r="I36" i="15"/>
  <c r="H35" i="15"/>
  <c r="H36" i="15" s="1"/>
  <c r="M34" i="15"/>
  <c r="L34" i="15"/>
  <c r="K34" i="15"/>
  <c r="J34" i="15"/>
  <c r="I34" i="15"/>
  <c r="H33" i="15"/>
  <c r="H34" i="15" s="1"/>
  <c r="M32" i="15"/>
  <c r="L32" i="15"/>
  <c r="K32" i="15"/>
  <c r="J32" i="15"/>
  <c r="I32" i="15"/>
  <c r="H30" i="15"/>
  <c r="H32" i="15" s="1"/>
  <c r="M29" i="15"/>
  <c r="L29" i="15"/>
  <c r="K29" i="15"/>
  <c r="J29" i="15"/>
  <c r="I29" i="15"/>
  <c r="H27" i="15"/>
  <c r="H29" i="15" s="1"/>
  <c r="M24" i="15"/>
  <c r="L24" i="15"/>
  <c r="K24" i="15"/>
  <c r="J24" i="15"/>
  <c r="H23" i="15"/>
  <c r="H24" i="15" s="1"/>
  <c r="M22" i="15"/>
  <c r="L22" i="15"/>
  <c r="K22" i="15"/>
  <c r="J22" i="15"/>
  <c r="I22" i="15"/>
  <c r="H21" i="15"/>
  <c r="H20" i="15"/>
  <c r="H22" i="15" s="1"/>
  <c r="M19" i="15"/>
  <c r="L19" i="15"/>
  <c r="K19" i="15"/>
  <c r="J19" i="15"/>
  <c r="I19" i="15"/>
  <c r="H15" i="15"/>
  <c r="H19" i="15" s="1"/>
  <c r="M14" i="15"/>
  <c r="L14" i="15"/>
  <c r="K14" i="15"/>
  <c r="J14" i="15"/>
  <c r="I14" i="15"/>
  <c r="H11" i="15"/>
  <c r="H10" i="15"/>
  <c r="H9" i="15"/>
  <c r="H57" i="15" l="1"/>
  <c r="I57" i="15"/>
  <c r="M57" i="15"/>
  <c r="L57" i="15"/>
  <c r="I84" i="15"/>
  <c r="I85" i="15" s="1"/>
  <c r="K25" i="15"/>
  <c r="L84" i="15"/>
  <c r="L85" i="15" s="1"/>
  <c r="M25" i="15"/>
  <c r="L25" i="15"/>
  <c r="K67" i="15"/>
  <c r="K84" i="15"/>
  <c r="K85" i="15" s="1"/>
  <c r="J25" i="15"/>
  <c r="I25" i="15"/>
  <c r="H14" i="15"/>
  <c r="H25" i="15" s="1"/>
  <c r="H84" i="15"/>
  <c r="H85" i="15" s="1"/>
  <c r="M67" i="15" l="1"/>
  <c r="M86" i="15" s="1"/>
  <c r="L67" i="15"/>
  <c r="K86" i="15"/>
  <c r="H67" i="15"/>
  <c r="H86" i="15" s="1"/>
  <c r="I67" i="15"/>
  <c r="I86" i="15" s="1"/>
</calcChain>
</file>

<file path=xl/comments1.xml><?xml version="1.0" encoding="utf-8"?>
<comments xmlns="http://schemas.openxmlformats.org/spreadsheetml/2006/main">
  <authors>
    <author>K125</author>
  </authors>
  <commentList>
    <comment ref="H103" authorId="0" shapeId="0">
      <text>
        <r>
          <rPr>
            <b/>
            <sz val="9"/>
            <color indexed="81"/>
            <rFont val="Tahoma"/>
            <family val="2"/>
            <charset val="186"/>
          </rPr>
          <t>K125:</t>
        </r>
        <r>
          <rPr>
            <sz val="9"/>
            <color indexed="81"/>
            <rFont val="Tahoma"/>
            <family val="2"/>
            <charset val="186"/>
          </rPr>
          <t xml:space="preserve">
</t>
        </r>
      </text>
    </comment>
  </commentList>
</comments>
</file>

<file path=xl/sharedStrings.xml><?xml version="1.0" encoding="utf-8"?>
<sst xmlns="http://schemas.openxmlformats.org/spreadsheetml/2006/main" count="3192" uniqueCount="911">
  <si>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</si>
  <si>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</si>
  <si>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</si>
  <si>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</si>
  <si>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</si>
  <si>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</si>
  <si>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</si>
  <si>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</si>
  <si>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</si>
  <si>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</si>
  <si>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</si>
  <si>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</si>
  <si>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</si>
  <si>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</si>
  <si>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</si>
  <si>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</si>
  <si>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</si>
  <si>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</si>
  <si>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</si>
  <si>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</si>
  <si>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</si>
  <si>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</si>
  <si>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</si>
  <si>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</si>
  <si>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</si>
  <si>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</si>
  <si>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</si>
  <si>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</si>
  <si>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</si>
  <si>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</si>
  <si>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Vaiko teisių apsaugos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</si>
  <si>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</si>
  <si>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</si>
  <si>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</si>
  <si>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</si>
  <si>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</si>
  <si>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</si>
  <si>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SB</t>
  </si>
  <si>
    <t>06</t>
  </si>
  <si>
    <t>08</t>
  </si>
  <si>
    <t>13</t>
  </si>
  <si>
    <t>288724610</t>
  </si>
  <si>
    <t>+</t>
  </si>
  <si>
    <t>Sporto skyrius</t>
  </si>
  <si>
    <t>Teritorijų planavimo ir architektūros skyrius</t>
  </si>
  <si>
    <t>Miesto plėtros skyrius</t>
  </si>
  <si>
    <t>Strateginio planavimo, investicijų ir biudžeto skyrius</t>
  </si>
  <si>
    <t>E. plėtros skyrius</t>
  </si>
  <si>
    <t>Miesto infrastruktūros skyrius</t>
  </si>
  <si>
    <t>Teisės ir viešosios tvarkos skyrius</t>
  </si>
  <si>
    <t>Vidaus administravimo skyrius</t>
  </si>
  <si>
    <t>Komunikacijos skyrius</t>
  </si>
  <si>
    <t>Socialinių reikalų skyrius</t>
  </si>
  <si>
    <t>Švietimo ir jaunimo reikalų skyrius</t>
  </si>
  <si>
    <t>0;11</t>
  </si>
  <si>
    <t>2019 metai</t>
  </si>
  <si>
    <t>VB</t>
  </si>
  <si>
    <t>2</t>
  </si>
  <si>
    <t>05</t>
  </si>
  <si>
    <t>07</t>
  </si>
  <si>
    <t>09</t>
  </si>
  <si>
    <t>10</t>
  </si>
  <si>
    <t>5000</t>
  </si>
  <si>
    <t>12</t>
  </si>
  <si>
    <t>Iš viso tikslui: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</si>
  <si>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</si>
  <si>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</si>
  <si>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</si>
  <si>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</si>
  <si>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</si>
  <si>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11</t>
  </si>
  <si>
    <t>SAVIVALDYBĖS VALDYMO PROGRAMA (01)</t>
  </si>
  <si>
    <t>2019 metų išlaidų projektas, tūkst. Eur</t>
  </si>
  <si>
    <t>Turtui įsigyti ir finansiniams įsipareigojimams vykdyti</t>
  </si>
  <si>
    <t>Efektyviai organizuoti Savivaldybės darbą, tinkamai įgyvendinant jos funkcijas</t>
  </si>
  <si>
    <t>Organizuoti Savivaldybės administracijos darbą</t>
  </si>
  <si>
    <t>0</t>
  </si>
  <si>
    <t>Valstybės tarnautojų pareigybių skaičius</t>
  </si>
  <si>
    <t>Darbuotojų, dirbančių pagal darbo sutartis, pareigybių skaičius</t>
  </si>
  <si>
    <t>121</t>
  </si>
  <si>
    <t>ES</t>
  </si>
  <si>
    <t>Apmokytų Savivaldybės administracijos dirbančiųjų skaičius</t>
  </si>
  <si>
    <t>Tobulinti "Vieno langelio" sistemą</t>
  </si>
  <si>
    <t>Gyventojų aptarnavimo kokybės vertinimas Savivaldybėje, proc. (internetinė apklausa)</t>
  </si>
  <si>
    <t>Organizuoti savivaldybės Tarybos, Tarybos sekretoriato darbą</t>
  </si>
  <si>
    <t>Savivaldybės Tarybos narių skaičius</t>
  </si>
  <si>
    <t>Tarybos ir mero sekretoriato pareigybių skaičius</t>
  </si>
  <si>
    <t>Užtikrinti Savivaldybės kontrolės ir audito tarnybos darbą</t>
  </si>
  <si>
    <t>Kontrolės ir audito tarnybos pareigybių skaičius</t>
  </si>
  <si>
    <t>Skirti lėšų  mokyklų pastatų  apsaugai  ir komunalinėms paslaugoms</t>
  </si>
  <si>
    <t>Tinkamai įgyvendinti Savivaldybei perduotas valstybės funkcijas.</t>
  </si>
  <si>
    <t xml:space="preserve"> Tvarkyti Gyventojų registrą ir teikti duomenis Valstybės registrui</t>
  </si>
  <si>
    <t>0;3</t>
  </si>
  <si>
    <t>SB(VB)</t>
  </si>
  <si>
    <t>Registruoti civilinės būklės aktus</t>
  </si>
  <si>
    <t>Civilinės būklės aktų įrašymo sudarymo, keitimo, papildymo, atkūrimo anuliavimas bei pakartotinių dokumentų išdavimas per metus (vnt.)</t>
  </si>
  <si>
    <t xml:space="preserve"> Organizuoti civilinę saugą ir mobilizaciją</t>
  </si>
  <si>
    <t>Kontroliuoti valstybinės kalbos vartojimą ir taisyklingumą</t>
  </si>
  <si>
    <t>0;16</t>
  </si>
  <si>
    <t xml:space="preserve"> Vykdyti žemės ūkio funkcijas</t>
  </si>
  <si>
    <t>0;1</t>
  </si>
  <si>
    <t>Tvarkyti archyvinius dokumentus</t>
  </si>
  <si>
    <t>0; 11; 8</t>
  </si>
  <si>
    <t xml:space="preserve">0;15;
12
</t>
  </si>
  <si>
    <t>1500</t>
  </si>
  <si>
    <t>Teikti pirminę teisinę pagalbą</t>
  </si>
  <si>
    <t>0;13</t>
  </si>
  <si>
    <t>Per metus suteikta pirminė teisinė pagalba (asmenų skaičius)</t>
  </si>
  <si>
    <t xml:space="preserve"> Organizuoti Gyventojų gyvenamosios vietos deklaravimą</t>
  </si>
  <si>
    <t>Teikti duomenis Valstybės suteiktos pagalbos registrui</t>
  </si>
  <si>
    <t>0;9</t>
  </si>
  <si>
    <t>Savivaldybei priskirtai valstybinei žemei ir kitam valstybiniam turtui valdyti, naudoti ir disponuoti  juo patikėjimo teise</t>
  </si>
  <si>
    <t>0;14</t>
  </si>
  <si>
    <t>Dalyvauti vietos ir tarptautinių organizacijų veikloje</t>
  </si>
  <si>
    <t>Dalyvauti  Baltijos miestų sąjungos (BMS) ir  Lietuvos savivaldybių asociacijos (LSA) veikloje</t>
  </si>
  <si>
    <t>Organizacijų, kurių narė yra Savivaldybė skaičius (vnt.)</t>
  </si>
  <si>
    <t>Sudaryti  sąlygas iš anksto negalimoms suplanuoti priemonėms vykdyti ir Savivaldybės įsipareigojimams vykdyti</t>
  </si>
  <si>
    <t>Sudaryti savivaldybės administracijos direktoriaus rezervą</t>
  </si>
  <si>
    <t>Sumažinti korupcijos mastą, užtikrinti veiksmingą ir kryptingą korupcijos prevencijos priemonių vykdymo koordinavimą, korupcijos kontrolės tęstinumą, padidinti skaidrumą, atvirumą, kelti visuomenės antikorupcinį sąmoningumą.</t>
  </si>
  <si>
    <t>Užtikrinti Savivaldybės viešojo administravimo ir viešųjų paslaugų teikimo skaidrumą, atvirumą, teisinių ir antikorupcinių principų laikymąsi, ilgalaikėmis priemonėmis ir procedūromis užkirsti kelią korupcijai.</t>
  </si>
  <si>
    <t>Įgyvendinti Panevėžio miesto savivaldybės korupcijos prevencijos programos priemonių planą</t>
  </si>
  <si>
    <t>0;2</t>
  </si>
  <si>
    <t>Gyventojų pasitenkinimo Savivaldybės administracijos skyrių ir įstaigų atliekamomis viešosiomis paslaugomis kilimas 12 proc. (kasmet po 4 proc.)</t>
  </si>
  <si>
    <t>Siekti darnios miesto plėtros, tinkamai prižiūrėti Savivaldybės turtą ir užtikrinti einamųjų išlaidų finansavimą</t>
  </si>
  <si>
    <t xml:space="preserve">Iš dalies finansuoti ES ir kitos tarptautinės paramos fondų lėšomis įgyvendinamus projektus, tinkamai valdyti ir administruoti ilgalaikius skolinius įsipareigojimus. </t>
  </si>
  <si>
    <t>Grąžinti ilgalaikes paskolas ir vykdyti finansinius įsipareigojimus</t>
  </si>
  <si>
    <t>Finansinių įsipareigojimų vykdymas (paskolų ir palūkanų mokėjimas pagal grafiką, kitų finansinių įsipareigojimų vykdymas), proc.</t>
  </si>
  <si>
    <t>Numatyti Savivaldybės biudžete lėšų, reikalingų palūkanoms ir kitoms su paskolomis susijusiomis išlaidoms padengti</t>
  </si>
  <si>
    <t>Perduotoms skoloms bankams sumokėti</t>
  </si>
  <si>
    <r>
      <t xml:space="preserve">Valstybės biudžeto specialiosios tikslinės dotacijos lėšos </t>
    </r>
    <r>
      <rPr>
        <b/>
        <sz val="9"/>
        <rFont val="Times New Roman"/>
        <family val="1"/>
      </rPr>
      <t>SB(VB)</t>
    </r>
  </si>
  <si>
    <r>
      <t xml:space="preserve">Valstybės  biudžeto lėšos </t>
    </r>
    <r>
      <rPr>
        <b/>
        <sz val="9"/>
        <rFont val="Times New Roman"/>
        <family val="1"/>
      </rPr>
      <t>VB</t>
    </r>
  </si>
  <si>
    <t>2020 metai</t>
  </si>
  <si>
    <t>2020 metų išlaidų projektas, tūkst. Eur</t>
  </si>
  <si>
    <t>300</t>
  </si>
  <si>
    <t>350</t>
  </si>
  <si>
    <t>400</t>
  </si>
  <si>
    <t>Įvykdyti visi kriterijai, numatyti Panevėžio miesto savivaldybės Korupcijos prevencijos programos įgyvendinimo priemonių plane</t>
  </si>
  <si>
    <t>INVESTICIJŲ PROJEKTŲ PROGRAMA (02)</t>
  </si>
  <si>
    <t>2020 metų išlaidų projektas, tūkst.Eur.</t>
  </si>
  <si>
    <t xml:space="preserve">Turtui įsigyti </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</si>
  <si>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</si>
  <si>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</si>
  <si>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projektus skatinančius verslo plėtrą</t>
  </si>
  <si>
    <t>P</t>
  </si>
  <si>
    <t>Įgyvendinti projektą „Autobusų stoties teritorijos konversija, pritaikant ją komercinei ir bendruomenių veiklai“</t>
  </si>
  <si>
    <t>11; 0;7</t>
  </si>
  <si>
    <t>Parengtas techninis projektas</t>
  </si>
  <si>
    <t>Įgyvendintas projektas</t>
  </si>
  <si>
    <t>Įgyvendinti projektą „Autobusų stoties prieigų sutvarkymas"</t>
  </si>
  <si>
    <t>11; 0;14</t>
  </si>
  <si>
    <t>Sutvarkytos autobusų stoties prieigos (m²)</t>
  </si>
  <si>
    <t>Įgyvendinti projektą „Panevėžio Senvagės teritorijos kompleksinis sutvarkymas“</t>
  </si>
  <si>
    <t>11; 0; 14</t>
  </si>
  <si>
    <t>Įgyvendinti projektą „Teritorijos prie „Ekrano“ marių  konversija, pritaikant ją aktyviam poilsiui, užimtumui ir vietos verslo skatinimui“</t>
  </si>
  <si>
    <t>11; 0</t>
  </si>
  <si>
    <t xml:space="preserve">Sutvarkyta teritorija prie Ekrano marių, (m²) </t>
  </si>
  <si>
    <t>Įgyvendinti projektą „J. Janonio gatvės (nuo žiedo iki Vakarinės g.) prieigų sutvarkymas“</t>
  </si>
  <si>
    <t>11;0</t>
  </si>
  <si>
    <t>Sutvarkytos J. Janonio gatvės prieigos (m²)</t>
  </si>
  <si>
    <t xml:space="preserve">Įgyvendinti projektą „Aktyvaus poilsio ir turizmo infrastruktūra Ekrano marių pakrantėje“  </t>
  </si>
  <si>
    <t>Atlikti rinkos tyrimai</t>
  </si>
  <si>
    <t>Sukurta aktyvaus poilsio ir turizmo infrastruktūra Ekrano marių pakrantėje</t>
  </si>
  <si>
    <t>Įgyvendinti projektą „Elektronikos gatvės prieigų sutvarkymas“</t>
  </si>
  <si>
    <t>0;11;14</t>
  </si>
  <si>
    <t>Parengtas projektinis pasiūlymas</t>
  </si>
  <si>
    <t>Parengta paraiška</t>
  </si>
  <si>
    <t>Įgyvendinti projektą „Transformacija iš apleistų erdvių į išpuoselėtas“</t>
  </si>
  <si>
    <t>Padidinti gyventojų ekonominį aktyvumą ir socialinę įtrauktį, kuriant bendruomenei atviras erdves, prieinamas socialines paslaugas ir skatinant bendruomenių, viešųjų institucijų ir verslo sektoriaus bendradarbiavimą</t>
  </si>
  <si>
    <t>Įgyvendinti projektus skatinančius ekonominį aktyvumą ir socialinę įtrauktį</t>
  </si>
  <si>
    <t xml:space="preserve"> Įgyvendinti projektą „Laisvės aikštės ir jos prieigų  kompleksinis sutvarkymas“</t>
  </si>
  <si>
    <t>Įgyvendinti projektą „Nepriklausomybės aikštės ir jos prieigų sutvarkymas“</t>
  </si>
  <si>
    <t>Įgyvendinti projektą „Panevėžio miesto dailės galerijos aktualizavimas“</t>
  </si>
  <si>
    <t>Įgyvendinti projektą „Moigių namų pastatų komplekso modernizavimas ir pritaikymas visuomenės poreikiams“</t>
  </si>
  <si>
    <t>Įgyvendinti projektą „Viešųjų erdvių prie Bendruomenių rūmų  sutvarkymas“</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</si>
  <si>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</si>
  <si>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</si>
  <si>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</si>
  <si>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Įgyvendinti projektą „Socialinio būsto plėtra“</t>
  </si>
  <si>
    <t>0;11;7</t>
  </si>
  <si>
    <t>Patikslintas investicijų projektas</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</si>
  <si>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</si>
  <si>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</si>
  <si>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</si>
  <si>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Parengtas investicijų projektas</t>
  </si>
  <si>
    <t>Įkurti Stasio Eidrigevičiaus menų centrą Panevėžyje</t>
  </si>
  <si>
    <t>0;6;14</t>
  </si>
  <si>
    <t xml:space="preserve"> Įgyvendinti projektą „Viešųjų erdvių prie Laisvės aikštės sutvarkymas“</t>
  </si>
  <si>
    <t>Įgyvendinti projektą „Sveikos gyvensenos skatinimas Panevėžio mieste“</t>
  </si>
  <si>
    <t>Įgyvendinti projektą „Pirminės sveikatos priežiūros veiklos efektyvumo didinimas Panevėžio mieste“</t>
  </si>
  <si>
    <t>Įgyvendinti projektą „Priemonių, gerinančių ambulatorinių sveikatos priežiūros paslaugų prieinamumą tuberkulioze sergantiems asmenims , įgyvendinimas Panevėžio mieste“</t>
  </si>
  <si>
    <t>Įgyvendinti projektą „Jaunimo, vaikų socialinė įtrauktis ir įgalinimas per socialinių paslaugų bei laisvalaikio veiklų efektyvumą Kuldigoje ir Panevėžyje“</t>
  </si>
  <si>
    <t>Įgyvendinti projektą „Tarpvalstybinė lojalumo programa kultūrai ir turizmui skatinti“</t>
  </si>
  <si>
    <t>Įgyvendinti projektą „Istorinio ir kultūrinio paveldo sklaida tarp kaimyninių šalių, pasitelkiant inovacijas muziejuose“</t>
  </si>
  <si>
    <t>Įgyvendinti projektą „Panevėžio bendruomeniniai šeimos namai“</t>
  </si>
  <si>
    <t>Pagerinti gyvenamosios aplinkos kokybę, siekiant prisitaikyti prie demografinių pokyčių (ITVP)</t>
  </si>
  <si>
    <t>Pagerinti miesto aplinkosauginę būklę</t>
  </si>
  <si>
    <t>Įgyvendinti projektus siekiant gerinti miesto aplinkosauginę būklę</t>
  </si>
  <si>
    <t>Įgyvendinti projektą „Kultūros ir poilsio parko modernizavimas, gerinant miesto gamtinę aplinką ir gyvenimo kokybę, skatinat lankytojų srautus, aktyvų laisvalaikį“</t>
  </si>
  <si>
    <t>Įgyvendinti projektą „Jaunimo sodo sutvarkymas“</t>
  </si>
  <si>
    <t xml:space="preserve"> Įgyvendinti projektą „Skaistakalnio parko ir jo prieigų sutvarkymas“</t>
  </si>
  <si>
    <t xml:space="preserve"> Įgyvendinti projektą „Kraštovaizdžio formavimas ir ekologinės būklės gerinimas Panevėžio mieste“</t>
  </si>
  <si>
    <t xml:space="preserve"> Įgyvendinti projektą „Oro kokybės valdymo planų parengimas ir taršos mažinimo priemonių įgyvendinimas“</t>
  </si>
  <si>
    <t>Darnaus judumo priemonių diegimas Panevėžio mieste</t>
  </si>
  <si>
    <t>Įgyvendinti projektą „Dviračių takų plėtra Panevėžyje (Nemuno g. dviračių tako (nuo Klaipėdos g. iki Ramygalos g.)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</si>
  <si>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</si>
  <si>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</si>
  <si>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Įgyvendinti projektą „Panevėžio miesto gatvių apšvietimo rekonstrukcija“</t>
  </si>
  <si>
    <t xml:space="preserve"> Įgyvendinti projektą „Nevėžio upės ir pakrančių sutvarkymas (atkarpa nuo Stoties g. tilto iki Nemuno g. tilto)“</t>
  </si>
  <si>
    <t>Įgyvendinti projektą „Ekologinio vandens turizmo Latvijoje ir Lietuvoje vystymas“</t>
  </si>
  <si>
    <t>Remontuoti, rekonstruoti, prižiūrėti miesto infrastruktūros objektus</t>
  </si>
  <si>
    <t>7</t>
  </si>
  <si>
    <t>Parengtas Šiaurinės g. dalies (nuo Pramonės g. iki Smėlynės g.) statybos techninis  projektas</t>
  </si>
  <si>
    <t>VB(VIP)</t>
  </si>
  <si>
    <t>Šiaurinės g. dalies (nuo Pramonės g. iki Smėlynės g.) statybos remonto darbai</t>
  </si>
  <si>
    <t>Parengtas Stoties - Pušaloto - Marijonų gatvių sankryžos rekonstravimo  techninis  projektas</t>
  </si>
  <si>
    <t>Rekonstruota  Stoties - Pušaloto - Marijonų gatvių sankryža</t>
  </si>
  <si>
    <t>Rekonstruota Statybininkų g.</t>
  </si>
  <si>
    <t>Rekonstruota dalis Pušaloto g.</t>
  </si>
  <si>
    <t>Atlikta V.Alanto g.tęsinio statyba (nuo Projektuotojų g.iki Vakarinės - Kniaudiškių g.sankryžos) III etapas - kairioji eismo juosta nuo Projektuotojų g. iki V.Alanto g. - Vakarinės g.žiedinės sankryžos</t>
  </si>
  <si>
    <t>Rekonstruotos, kapitališkai suremontuotos miesto gatvės</t>
  </si>
  <si>
    <t>Bendradarbiauta su Lietuvos automobilių kelių direkcija prie Susisiekimo ministerijos, įgyvendinant A17 kelio Panevėžio aplinkkelio ruože nuo 0,0 iki 22,225 km rekonstrukcijos projektą, ir atlikti būtinus vietinių gatvių įrengimo darbus, užtikrinant saugų eismo organizavimą ir sujungimą su Pažalvaičių gatve ir J. Janonio gatvės tęsiniu už aplinkkelio</t>
  </si>
  <si>
    <t>Paskatinti Panevėžio miesto gyvenamųjų rajonų fizinį ir  socialinį persitvarkymą</t>
  </si>
  <si>
    <t>Įgyvendinti projektus siekiant modernizuoti gyvenamąją aplinką ir viešąją infrastruktūrą</t>
  </si>
  <si>
    <t xml:space="preserve"> Įgyvendinti projektą „Komunalinių atliekų rūšiuojamojo surinkimo infrastruktūra“</t>
  </si>
  <si>
    <t>11;7</t>
  </si>
  <si>
    <t>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</si>
  <si>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</si>
  <si>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</si>
  <si>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</si>
  <si>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 (FP)</t>
  </si>
  <si>
    <t>Įgyvendinti projektą „Lopšelio - darželio „Gintarėlis“ pastato modernizavimas, siekiant pagerinti pastato energetines savybes“ (FP)</t>
  </si>
  <si>
    <t xml:space="preserve">Įgyvendinti projektą „Vilties“ progimnazijos pastato modernizavimas, siekiant pagerinti pastato energetines savybes“ </t>
  </si>
  <si>
    <t>Įgyvendinti projektą  „Minties“ gimnazijos pastato modernizavimas, siekiant pagerinti pastato energetines savybes" (FP)</t>
  </si>
  <si>
    <t>Įgyvendinti projektą „Lopšelio - darželio „Voveraitė“ pastato modernizavimas, siekiant pagerinti pastato energetines savybes“ (FP)</t>
  </si>
  <si>
    <t>Įgyvendinti projektą „Panevėžio moksleivių namų pastato modernizavimas, siekiant pagerinti pastato energetines savybes“ (FP)</t>
  </si>
  <si>
    <t>Įgyvendinti projektą „Lopšelio - darželio „Draugystė“ pastato modernizavimas, siekiant pagerinti pastato energetines savybes“ (FP)</t>
  </si>
  <si>
    <t>Įgyvendinti projektą   „Saulėtekio“ progimnazijos pastato modernizavimas, siekiant pagerinti pastato energetines savybes“ (FP)</t>
  </si>
  <si>
    <t>Įgyvendinti projektą „ Lopšelio - darželio „Diemedis“ pastato modernizavimas, siekiant pagerinti pastato energetines savybes“ (FP)</t>
  </si>
  <si>
    <t>Įgyvendinti projektą „Lopšelio - darželio „Vaivorykštė“ pastato modernizavimas, siekiant pagerinti pastato energetines savybes“ (FP)</t>
  </si>
  <si>
    <t>Įgyvendinti projektą „Lopšelio - darželio „Nykštukas“ pastato modernizavimas, siekiant pagerinti pastato energetines savybes“ (FP)</t>
  </si>
  <si>
    <t>Įgyvendinti projektą „Panevėžio kūno kultūros ir sporto centro "Aukštaitija" sporto komplekso stadiono (A. Jakšto g.1, Panevėžys) rekonstravimas“</t>
  </si>
  <si>
    <t>0;11;</t>
  </si>
  <si>
    <t>Parengti dokumentus, reikalingus Europos Sąjungos fondų investicijoms gauti</t>
  </si>
  <si>
    <t>Administruoti investicijų projektus</t>
  </si>
  <si>
    <t xml:space="preserve">Vykdyti investicijų projektus, naudojant bankų paskolos ir savivaldybės biudžeto lėšas </t>
  </si>
  <si>
    <t>Įgyvendinti projektą  „Panevėžio Vytauto Žemkalnio gimnazijos pastato modernizavimas, pašalinant avarinės būklės požymius ir kitus pastato trūkumus "</t>
  </si>
  <si>
    <t>Įgyvendinti projektą  „Panevėžio Alfonso Lipniūno progimnazijos pastato modernizavimas, pašalinant avarinės būklės požymius ir kitus pastato trūkumus"</t>
  </si>
  <si>
    <t>Įgyvendinti projektą  „Panevėžio  „Žemynos" progimnazijos sporto aikštyno  rekonstravimas"</t>
  </si>
  <si>
    <t xml:space="preserve">Įgyvendinti projektą  „Panevėžio Minties gimnazijos pastato modernizavimas, pašalinant avarinės būklės požymius ir kitus pastato trūkumus" </t>
  </si>
  <si>
    <r>
      <t xml:space="preserve">Įstaigų uždirbtos pajamos </t>
    </r>
    <r>
      <rPr>
        <b/>
        <sz val="9"/>
        <rFont val="Times New Roman"/>
        <family val="1"/>
      </rPr>
      <t xml:space="preserve">SP </t>
    </r>
    <r>
      <rPr>
        <sz val="9"/>
        <rFont val="Times New Roman"/>
        <family val="1"/>
      </rPr>
      <t>(pajamos už paslaugas)</t>
    </r>
  </si>
  <si>
    <t>1</t>
  </si>
  <si>
    <r>
      <t xml:space="preserve">Savivaldybės biudžeto lėšos </t>
    </r>
    <r>
      <rPr>
        <b/>
        <sz val="10"/>
        <rFont val="Times New Roman"/>
        <family val="1"/>
      </rPr>
      <t>SB</t>
    </r>
  </si>
  <si>
    <r>
      <t xml:space="preserve">Valstybės biudžeto specialiosios tikslinės dotacijos lėšos </t>
    </r>
    <r>
      <rPr>
        <b/>
        <sz val="10"/>
        <rFont val="Times New Roman"/>
        <family val="1"/>
      </rPr>
      <t>SB(VB)</t>
    </r>
  </si>
  <si>
    <r>
      <t xml:space="preserve">Paskolos lėšos </t>
    </r>
    <r>
      <rPr>
        <b/>
        <sz val="10"/>
        <rFont val="Times New Roman"/>
        <family val="1"/>
      </rPr>
      <t>P</t>
    </r>
  </si>
  <si>
    <r>
      <t xml:space="preserve">Europos Sąjungos paramos lėšos </t>
    </r>
    <r>
      <rPr>
        <b/>
        <sz val="10"/>
        <rFont val="Times New Roman"/>
        <family val="1"/>
      </rPr>
      <t>ES</t>
    </r>
  </si>
  <si>
    <r>
      <t xml:space="preserve">Kiti finansavimo šaltiniai </t>
    </r>
    <r>
      <rPr>
        <b/>
        <sz val="10"/>
        <rFont val="Times New Roman"/>
        <family val="1"/>
      </rPr>
      <t>Kt</t>
    </r>
  </si>
  <si>
    <t>8</t>
  </si>
  <si>
    <t>25</t>
  </si>
  <si>
    <r>
      <t xml:space="preserve"> Valstybės  biudžeto lėšos </t>
    </r>
    <r>
      <rPr>
        <b/>
        <sz val="9"/>
        <rFont val="Times New Roman"/>
        <family val="1"/>
      </rPr>
      <t>VB</t>
    </r>
  </si>
  <si>
    <t>2020 metų išlaidų projektas, tūkst.Eur</t>
  </si>
  <si>
    <t>Turtui įsigyti</t>
  </si>
  <si>
    <t>SP</t>
  </si>
  <si>
    <r>
      <t xml:space="preserve">Įstaigų uždirbtos pajamos </t>
    </r>
    <r>
      <rPr>
        <b/>
        <sz val="9"/>
        <rFont val="Times New Roman"/>
        <family val="1"/>
      </rPr>
      <t>SP</t>
    </r>
    <r>
      <rPr>
        <sz val="9"/>
        <rFont val="Times New Roman"/>
        <family val="1"/>
      </rPr>
      <t xml:space="preserve"> (pajamos už paslaugas)</t>
    </r>
  </si>
  <si>
    <t>5</t>
  </si>
  <si>
    <t>4</t>
  </si>
  <si>
    <t>15</t>
  </si>
  <si>
    <t>4000</t>
  </si>
  <si>
    <t>2020 metų išlaidų projektas, tūkst.Eurų</t>
  </si>
  <si>
    <t>MK</t>
  </si>
  <si>
    <t>ŠVIETIMO IR UGDYMO PROGRAMA (13)</t>
  </si>
  <si>
    <t>Formaliojo ir neformaliojo švietimo kokybės ir prieinamumo gerinimas</t>
  </si>
  <si>
    <t>Sudaryti sąlygas ugdyti bendruosius vaikų gebėjimus ir vertybines nuostatas  ikimokyklinio  ugdymo mokyklose</t>
  </si>
  <si>
    <t xml:space="preserve">Ikimokyklinių ugdymo mokyklų aplinkos išlaikymas </t>
  </si>
  <si>
    <t>0;12</t>
  </si>
  <si>
    <t>Ikimokyklinių ugdymo mokyklų skaičius</t>
  </si>
  <si>
    <t>Ikimokyklines ugdymo mokyklas lankančių vaikų skaičius</t>
  </si>
  <si>
    <t>Ikimokyklinio ir privalomojo priešmokyklinio ugdymo programų įgyvendinimo užtikrinimas</t>
  </si>
  <si>
    <t>Priešmokyklinio ugdymo grupes lankančių vaikų skaičius</t>
  </si>
  <si>
    <t>Pedagogų skaičius</t>
  </si>
  <si>
    <t>Privačių darželių ugdymo programų įgyvendinimo užtikrinimas</t>
  </si>
  <si>
    <t>Sudaryti sąlygas mokinių mokymuisi bendrojo ugdymo mokyklose</t>
  </si>
  <si>
    <t xml:space="preserve">Bendrojo ugdymo mokyklų išlaikymas </t>
  </si>
  <si>
    <t>Bendrojo ugdymo mokyklų skaičius</t>
  </si>
  <si>
    <t>22</t>
  </si>
  <si>
    <t>21</t>
  </si>
  <si>
    <t>Bendrojo ugdymo mokyklose dirbančių pedagogų skaičius</t>
  </si>
  <si>
    <t>1042</t>
  </si>
  <si>
    <t>1022</t>
  </si>
  <si>
    <t>1000</t>
  </si>
  <si>
    <t xml:space="preserve">Pradinio, pagrindinio, vidurinio ugdymo  programų įgyvendinimas </t>
  </si>
  <si>
    <t>Mokinių skaičius</t>
  </si>
  <si>
    <t>Egzempliorių skaičius</t>
  </si>
  <si>
    <t>K.Paltaroko gimnazijos ugdymo programų įgyvendinimas</t>
  </si>
  <si>
    <t>Sudaryti sąlygas mokinių saviraiškai neformaliojo vaikų švietimo mokyklose ir formalujį švietimą papildančio ugdymo mokyklose. Plėsti neformaliojo suaugusiųjų švietimo ir tęstinio mokymosi galimybes Panevėžio mieste.</t>
  </si>
  <si>
    <t>Neformaliojo vaikų švietimo mokyklų ir formalųjį švietimą papildančio ugdymo mokyklų  skaičius</t>
  </si>
  <si>
    <t>Neformaliojo vaikų švietimo mokyklose ir formalųjį švietimą papildančio ugdymo mokyklose dirbančių pedagogų skaičius</t>
  </si>
  <si>
    <t>100</t>
  </si>
  <si>
    <t>Neformaliojo vaikų švietimo (NVŠ krepšelis) programose dalyvaujančių mokinių skaičius</t>
  </si>
  <si>
    <t>3950</t>
  </si>
  <si>
    <t>Neformaliojo suaugusiųjų švietimo ir tęstinio mokymosi programų įgyvendinimas</t>
  </si>
  <si>
    <t>Finansuotų neformaliojo suaugusiųjų švietimo ir tęstinio mokymosi programų skaičius</t>
  </si>
  <si>
    <t>Sudaryti sąlygas mokiniui,mokytojui,mokyklai gauti pedagoginę,psichologinę,metodinę pagalbą</t>
  </si>
  <si>
    <t>Pedagoginės-psichologinės tarnybos išlaikymas</t>
  </si>
  <si>
    <t>Darbuotojų skaičius</t>
  </si>
  <si>
    <t>Tenkinti mokinių užimtumo poreikius, specifinių gebėjimų vystymą</t>
  </si>
  <si>
    <t>Sudaryti sąlygas vaikų ir jaunimo meniniam, sportiniam ugdymui</t>
  </si>
  <si>
    <t xml:space="preserve">Vaikų ir jaunimo meno projektų ir  tautinio  meno kolektyvų veiklos projektų konkurso organizavimas </t>
  </si>
  <si>
    <t>Iš dalies finansuotų tinkamai parengtų projektų skaičius (proc.)</t>
  </si>
  <si>
    <t>Kolektyvų dalyvavimo regiono ir respublikinėse meno šventėse finansavimas</t>
  </si>
  <si>
    <t>Kolektyvų veikloje dalyvaujančių vaikų ir jaunuolių skaičius</t>
  </si>
  <si>
    <t>Vaikų vasaros poilsio projektų finansavimas</t>
  </si>
  <si>
    <t>Mokinių, dalyvaujančių vaikų vasaros poilsio projektuose, skaičius</t>
  </si>
  <si>
    <t>Gabių mokinių skatinimas</t>
  </si>
  <si>
    <t>Paskatintų (apdovanotų) gabių mokinių skaičius</t>
  </si>
  <si>
    <t>Renginių  skaičius</t>
  </si>
  <si>
    <r>
      <t xml:space="preserve"> </t>
    </r>
    <r>
      <rPr>
        <sz val="10"/>
        <rFont val="Times New Roman"/>
        <family val="1"/>
        <charset val="186"/>
      </rPr>
      <t>Mokslo projektų dalinis finansavimas</t>
    </r>
  </si>
  <si>
    <t>Iš dalies finansuotų tinkamai parengtų mokslo projektų skaičius (proc.)</t>
  </si>
  <si>
    <t xml:space="preserve">Lietuvos mokslų akademijos dienos organizavimas </t>
  </si>
  <si>
    <t>Renginių skaičius</t>
  </si>
  <si>
    <t>Konkursų, olimpiadų, varžybų, festivalių miesto mokiniams organizavimas</t>
  </si>
  <si>
    <t>Transporto skyrimas mokiniams nuvežti į olimpiadas, konkursus, varžybas</t>
  </si>
  <si>
    <t>Išvykų skaičius</t>
  </si>
  <si>
    <t>P.Butėno premijos skyrimas</t>
  </si>
  <si>
    <t>Premijuotų darbų skaičius</t>
  </si>
  <si>
    <t>,,Metų mokytojo" nominacijų ir premijų skyrimas švietimo darbuotojams</t>
  </si>
  <si>
    <t>Įsteigtų nominacijų skaičius</t>
  </si>
  <si>
    <t>Geriausiai išlaikiusių valstybinius brandos egzaminus abiturientų pagerbimo šventės organizavimas</t>
  </si>
  <si>
    <t>Geriausiai išlaikiusių valstybinius brandos egzaminus abiturientų skaičius</t>
  </si>
  <si>
    <t>Jaunųjų specialistų pritraukimo į miesto ugdymo įstaigas ir pedagogų perkvalifikavimo programos įgyvendinimas</t>
  </si>
  <si>
    <t>MIESTO INFRASTRUKTŪROS OBJEKTŲ PLĖTROS, MODERNIZAVIMO, PRIEŽIŪROS PROGRAMA (10)</t>
  </si>
  <si>
    <t>Miesto infrastruktūros gerinimas</t>
  </si>
  <si>
    <t>Miesto inžinierinės infrastruktūros plėtra ir modernizavimas</t>
  </si>
  <si>
    <t>Inžinierinės infrastruktūros įrengimas, modernizavimas ir priežiūra</t>
  </si>
  <si>
    <t xml:space="preserve">        </t>
  </si>
  <si>
    <t>Miesto gatvių ir viešųjų erdvių apšvietimo tinklų eksploatavimas, įrengimas, rekonstrukcija ir remontas</t>
  </si>
  <si>
    <t xml:space="preserve">Eksploatuojama šviestuvų, tūkst. vnt.       </t>
  </si>
  <si>
    <t>Pakeista apšvietimo lempų, vnt.</t>
  </si>
  <si>
    <t>Suremontuoti valdymo skydai, vnt.</t>
  </si>
  <si>
    <t>Eismo valdymo, reguliavimo priemonių eksploatavimas, įrengimas, remontas ir gatvių ženklinimas</t>
  </si>
  <si>
    <t xml:space="preserve">Eksploatuojama šviesoforų postų, vnt.          </t>
  </si>
  <si>
    <t xml:space="preserve">Šviesoforų postų rekonstrukcija, įrengimas, vnt.     </t>
  </si>
  <si>
    <t xml:space="preserve">Eksploatuojama kelio ženklų, vnt.                 </t>
  </si>
  <si>
    <r>
      <t>Ženklinama gatvių, m</t>
    </r>
    <r>
      <rPr>
        <vertAlign val="superscript"/>
        <sz val="10"/>
        <rFont val="Times New Roman"/>
        <family val="1"/>
        <charset val="186"/>
      </rPr>
      <t>2</t>
    </r>
  </si>
  <si>
    <t>14</t>
  </si>
  <si>
    <t>Vaizdo kamerų, kitų techninių priemonių naudojimas viešųjų vietų stebėjimui</t>
  </si>
  <si>
    <t>Vaizdo stebėjimo sistemos duomenų perdavimo paslaugos</t>
  </si>
  <si>
    <t>Vaizdo kamerų sk.</t>
  </si>
  <si>
    <t>Vaizdo kameromis transliuojamojo vaizdo stebėjimo paslaugos</t>
  </si>
  <si>
    <t>Miesto susisiekimo infrastruktūros plėtra ir modernizavimas</t>
  </si>
  <si>
    <t>Rinkliavos už transporto stovėjimą gatvėse ir aikštėse organizavimas</t>
  </si>
  <si>
    <t>Renkama rinkliava (parkomatai, vnt.)</t>
  </si>
  <si>
    <t xml:space="preserve">Miesto susisiekimo infrastruktūros objektų įrengimas, rekonstrukcija, remontas ir priežiūra </t>
  </si>
  <si>
    <t>Gatvių, vietinių kelių dangų, tiltų, viadukų, šaligatvių, pėsčiųjų ir dviračių takų įrengimas, rekonstrukcija, remontas ir priežiūra</t>
  </si>
  <si>
    <t xml:space="preserve">Prižiūrimi vietinės reikšmės keliai (gatvės):                       1) su asfalto danga, ilgis km </t>
  </si>
  <si>
    <t xml:space="preserve"> 2) su žvyro danga, ilgis km</t>
  </si>
  <si>
    <t xml:space="preserve"> 3) su betono danga, gruntinių kelių ilgis km</t>
  </si>
  <si>
    <t>Vykdoma šaligatvių, dviračių takų priežiūra, km</t>
  </si>
  <si>
    <t>Vykdomas miesto gatvių asfaltbetonio dangos paprastasis remontas, km</t>
  </si>
  <si>
    <t>Paviršiaus vandens nuleidimo įrenginių, lietaus kanalizacijos įrengimas, rekonstrukcija ir remontas</t>
  </si>
  <si>
    <t>Valomi lietaus kanalizacijos vamzdynai, m</t>
  </si>
  <si>
    <t>Remontuojami lietaus kanalizacijos vamzdynai, pralaidos, m</t>
  </si>
  <si>
    <t>Reguliuojami šulinių liukų aukščiai vykdant kelių asfalto dangos remonto darbus, vnt.</t>
  </si>
  <si>
    <t>Daugiabučių namų teritorijose esančių vietinių kelių (įvažų) šaligatvių, automobilių aikštelių įrengimas, remontas</t>
  </si>
  <si>
    <t xml:space="preserve">Kelio informacinių ženklų, nuorodų, iškabų įrengimas, priežiūra </t>
  </si>
  <si>
    <t>Keičiami informaciniai ženklai, nuorodos (gatvių pavadinimai), vnt.</t>
  </si>
  <si>
    <t>Kadastrinių matavimų atlikimas, teisinė registracija</t>
  </si>
  <si>
    <t>Atliekami kadastriniai matavimai, teisinė registracija, vnt.</t>
  </si>
  <si>
    <t>Panevėžio miesto Smėlynės gatvės dalies (nuo geležinkelio pervažos iki miesto ribos) kapitalinio remonto techninio darbo projekto parengimas ir projekto vykdymo priežiūra</t>
  </si>
  <si>
    <t>Projektavimo paslaugos</t>
  </si>
  <si>
    <t>Miesto viešųjų erdvių infrastruktūros plėtra ir atnaujinimas</t>
  </si>
  <si>
    <t>Miesto viešųjų erdvių atnaujinimas, priežiūra, poilsio ir rekreacinių zonų infrastruktūros sukūrimas</t>
  </si>
  <si>
    <t>Miesto teritorijų, viešųjų lauko tualetų valymas, šiukšliadėžių įrengimas, remontas, priežiūra</t>
  </si>
  <si>
    <t xml:space="preserve"> 2) barstomos gatvės  slidumą mažinančiomis medžiagomis, km   </t>
  </si>
  <si>
    <t xml:space="preserve">Valomos teritorijos mechanizuotu būdu (vasaros sezono metu): šluojamos gatvės, km   </t>
  </si>
  <si>
    <t xml:space="preserve">Prižiūrimi viešieji tualetai, vnt. </t>
  </si>
  <si>
    <t xml:space="preserve">Prižiūrimos šiukšlių dėžės, vnt. </t>
  </si>
  <si>
    <t xml:space="preserve">Įrengiamos, remontuojamos šiukšlių dėžės, vnt.   </t>
  </si>
  <si>
    <t>Bepriežiūrių ir bešeimininkių gyvūnų gaudymo, laikinosios globos Panevėžio mieste organizavimas</t>
  </si>
  <si>
    <t>Priimta iš gyventojų, sugauta  bepriežiūrių ir bešeimininkių gyvūnų ir jiems suteikta laikinoji globa, vnt.</t>
  </si>
  <si>
    <t xml:space="preserve">Miesto gėlynų, vejų, žolynų ir želdynų atnaujinimas, priežiūra </t>
  </si>
  <si>
    <t>Vykdoma vejų ir žolynų (želdinių) priežiūra mieste, ha</t>
  </si>
  <si>
    <t>Genimi medžiai, vnt.</t>
  </si>
  <si>
    <t>Pjaunami medžiai, vnt.</t>
  </si>
  <si>
    <t>Formuojami krūmai, gyvatvorės, vnt.</t>
  </si>
  <si>
    <t>Raunami kelmai, vnt.</t>
  </si>
  <si>
    <t>Kapinių teritorijos atnaujinimas ir priežiūra</t>
  </si>
  <si>
    <r>
      <t>Vykdomas kapinių atnaujinimas ir  priežiūra,                tūkst. m</t>
    </r>
    <r>
      <rPr>
        <vertAlign val="superscript"/>
        <sz val="10"/>
        <rFont val="Times New Roman"/>
        <family val="1"/>
      </rPr>
      <t>2</t>
    </r>
    <r>
      <rPr>
        <sz val="10"/>
        <rFont val="Times New Roman"/>
        <family val="1"/>
      </rPr>
      <t xml:space="preserve">  </t>
    </r>
  </si>
  <si>
    <t xml:space="preserve">Prižiūrima miesto fontanų, vnt.                                                       </t>
  </si>
  <si>
    <t>Prižiūrima miesto paplūdimių, vnt.</t>
  </si>
  <si>
    <t xml:space="preserve">Prižiūrimos miesto užtvankos, vnt. </t>
  </si>
  <si>
    <t>Prižiūrimos skulptūros, paminklai, vnt.</t>
  </si>
  <si>
    <t>Suremontuota suoliukų, vnt.</t>
  </si>
  <si>
    <t>Pastatyta naujų suoliukų, vnt.</t>
  </si>
  <si>
    <t>Vaikų žaidimo aikštelių atnaujinimas, remontas ir priežiūra</t>
  </si>
  <si>
    <t xml:space="preserve">Įrengta vaikų žaidimo aikštelių, vnt.            </t>
  </si>
  <si>
    <t>Prižiūrima vaikų žaidimo aikštelių, vnt.</t>
  </si>
  <si>
    <t>Pasiruošiamųjų darbų atlikimas ir paslaugų suteikimas miesto renginiams</t>
  </si>
  <si>
    <t xml:space="preserve">Pastatomi ir prižiūrimi biotualetai, vnt. </t>
  </si>
  <si>
    <t>Surenkamos ir išvežamos atliekos konteineriais, vnt.</t>
  </si>
  <si>
    <r>
      <t>Sutvarkomos teritorijos, tūkst. m</t>
    </r>
    <r>
      <rPr>
        <vertAlign val="superscript"/>
        <sz val="10"/>
        <rFont val="Times New Roman"/>
        <family val="1"/>
      </rPr>
      <t>2</t>
    </r>
    <r>
      <rPr>
        <sz val="10"/>
        <rFont val="Times New Roman"/>
        <family val="1"/>
      </rPr>
      <t xml:space="preserve">   </t>
    </r>
  </si>
  <si>
    <t>Atvežamos, sumontuojamos bei išmontuojamos pakylos scenoms, vnt.</t>
  </si>
  <si>
    <t>Įrengiama laužaviečių miesto renginių metu, vnt.</t>
  </si>
  <si>
    <t>Nenumatyti miesto infrastruktūros darbai, paslaugos</t>
  </si>
  <si>
    <t>Atlikti nenumatyti miesto infrastruktūros darbai, paslaugos</t>
  </si>
  <si>
    <t>Atlikti nemokamą viešųjų darbų organizavimą</t>
  </si>
  <si>
    <t>Miesto tvarkymas renginių metu</t>
  </si>
  <si>
    <t>15               4</t>
  </si>
  <si>
    <t>Vienišų ir neatpažintų žmonių palaikų laidojimas</t>
  </si>
  <si>
    <t>Palaidota vienišų ir neatpažintų žmonių palaikų vnt.</t>
  </si>
  <si>
    <t>Miesto puošimas švenčių ir renginių metu</t>
  </si>
  <si>
    <t>Savivaldybei priklausančių statinių rekonstrukcija, atnaujinimas (modernizavimas),  remontas ir plėtra</t>
  </si>
  <si>
    <t>27</t>
  </si>
  <si>
    <t>Gedimų, įvykusių Savivaldybei priklausančiuose statiniuose, likvidavimas, statinių nugriovimas</t>
  </si>
  <si>
    <t>Likviduota gedimų, vnt.</t>
  </si>
  <si>
    <t>28</t>
  </si>
  <si>
    <t>Užsakovo funkcijų vykdymas</t>
  </si>
  <si>
    <t>Apdrausti statybos techniniai prižiūrėtojai, vnt.</t>
  </si>
  <si>
    <t>Išimta statybą leidžiančių dokumentų, vnt.</t>
  </si>
  <si>
    <t>29</t>
  </si>
  <si>
    <t>Turto, sukurto įgyvendinant projektus finansuojamus iš ES lėšų, draudimas</t>
  </si>
  <si>
    <t>Apdrausti viešosios paskirties pastatai, vnt</t>
  </si>
  <si>
    <t>50</t>
  </si>
  <si>
    <t>Savivaldybei priklausančių pastatų ir inžinerinių statinių rekonstravimas, atnaujinimas (modernizavimas)  ir remontas</t>
  </si>
  <si>
    <t>0;16; 7</t>
  </si>
  <si>
    <t>Parengtas Panevėžio miesto bendruomenių rūmų žiūrovinės dalies rekonstrukcijos projektas</t>
  </si>
  <si>
    <t>Fontano Senvagėje projektavimo ir rangos darbai</t>
  </si>
  <si>
    <t>Panevėžio kūno kultūros ir sporto centro “Aukštaitija” sporto komplekso baseino techninio projekto parengimas</t>
  </si>
  <si>
    <t>Parengtas techninis projektas ir projekto vykdymo priežiūra</t>
  </si>
  <si>
    <t>Švietimo įstaigų priešgaisrinės apsauginės signalizacijos projektavimas ir rangos darbai</t>
  </si>
  <si>
    <t>Atlikti švietimo įstaigų priešgaisrinės ir apsauginės signalizacijos projektavimo ir remonto darbai</t>
  </si>
  <si>
    <t>39</t>
  </si>
  <si>
    <t>Atlikti projektavimo darbus</t>
  </si>
  <si>
    <t>0;7</t>
  </si>
  <si>
    <t>Iš viso tikslams:</t>
  </si>
  <si>
    <r>
      <t xml:space="preserve">Specialiosios programos lėšos </t>
    </r>
    <r>
      <rPr>
        <b/>
        <sz val="10"/>
        <rFont val="Times New Roman"/>
        <family val="1"/>
      </rPr>
      <t>SP</t>
    </r>
  </si>
  <si>
    <r>
      <t>Remontuojami šaligatviai, dviračių takai, m</t>
    </r>
    <r>
      <rPr>
        <vertAlign val="superscript"/>
        <sz val="10"/>
        <rFont val="Times New Roman"/>
        <family val="1"/>
        <charset val="186"/>
      </rPr>
      <t>2</t>
    </r>
  </si>
  <si>
    <r>
      <t>Remontuojami daugiabučių namų teritorijose esantys vietiniai keliai (įvažos), m</t>
    </r>
    <r>
      <rPr>
        <vertAlign val="superscript"/>
        <sz val="10"/>
        <rFont val="Times New Roman"/>
        <family val="1"/>
        <charset val="186"/>
      </rPr>
      <t>2</t>
    </r>
    <r>
      <rPr>
        <sz val="10"/>
        <rFont val="Times New Roman"/>
        <family val="1"/>
      </rPr>
      <t xml:space="preserve"> </t>
    </r>
  </si>
  <si>
    <r>
      <t>Remontuojami daugiabučių namų teritorijose esantys šaligatviai, m</t>
    </r>
    <r>
      <rPr>
        <vertAlign val="superscript"/>
        <sz val="10"/>
        <rFont val="Times New Roman"/>
        <family val="1"/>
        <charset val="186"/>
      </rPr>
      <t>2</t>
    </r>
    <r>
      <rPr>
        <sz val="10"/>
        <rFont val="Times New Roman"/>
        <family val="1"/>
      </rPr>
      <t xml:space="preserve"> </t>
    </r>
  </si>
  <si>
    <r>
      <t>Įrengiamos, rekonstruojamos daugiabučių namų teritorijose esančios automobilių aikštelės, m</t>
    </r>
    <r>
      <rPr>
        <vertAlign val="superscript"/>
        <sz val="10"/>
        <rFont val="Times New Roman"/>
        <family val="1"/>
        <charset val="186"/>
      </rPr>
      <t>2</t>
    </r>
    <r>
      <rPr>
        <sz val="10"/>
        <rFont val="Times New Roman"/>
        <family val="1"/>
      </rPr>
      <t xml:space="preserve"> </t>
    </r>
  </si>
  <si>
    <r>
      <t>Valomos teritorijos rankiniu būdu (žiemos sezono metu), tūkst. m</t>
    </r>
    <r>
      <rPr>
        <vertAlign val="superscript"/>
        <sz val="10"/>
        <rFont val="Times New Roman"/>
        <family val="1"/>
      </rPr>
      <t>2</t>
    </r>
    <r>
      <rPr>
        <sz val="10"/>
        <rFont val="Times New Roman"/>
        <family val="1"/>
      </rPr>
      <t xml:space="preserve">   </t>
    </r>
  </si>
  <si>
    <r>
      <t>Valomos teritorijos rankiniu būdu (vasaros sezono metu): 1) šaligatviai, laiptai, gatvių važiuojamoji dalis, tūkst. m</t>
    </r>
    <r>
      <rPr>
        <vertAlign val="superscript"/>
        <sz val="10"/>
        <rFont val="Times New Roman"/>
        <family val="1"/>
      </rPr>
      <t>2</t>
    </r>
    <r>
      <rPr>
        <sz val="10"/>
        <rFont val="Times New Roman"/>
        <family val="1"/>
      </rPr>
      <t xml:space="preserve"> </t>
    </r>
  </si>
  <si>
    <r>
      <t xml:space="preserve"> 2) žalieji plotai,  tūkst. m</t>
    </r>
    <r>
      <rPr>
        <vertAlign val="superscript"/>
        <sz val="10"/>
        <rFont val="Times New Roman"/>
        <family val="1"/>
      </rPr>
      <t xml:space="preserve">2 </t>
    </r>
  </si>
  <si>
    <r>
      <t>Valomos teritorijos  mechanizuotu būdu (žiemos sezono metu): 1) šluojamos gatvės, tūkst. m</t>
    </r>
    <r>
      <rPr>
        <vertAlign val="superscript"/>
        <sz val="10"/>
        <rFont val="Times New Roman"/>
        <family val="1"/>
      </rPr>
      <t xml:space="preserve">2 </t>
    </r>
    <r>
      <rPr>
        <sz val="10"/>
        <rFont val="Times New Roman"/>
        <family val="1"/>
      </rPr>
      <t xml:space="preserve">                      </t>
    </r>
  </si>
  <si>
    <r>
      <t xml:space="preserve"> 3) šluojami šaligatviai, tūkst. m</t>
    </r>
    <r>
      <rPr>
        <vertAlign val="superscript"/>
        <sz val="10"/>
        <rFont val="Times New Roman"/>
        <family val="1"/>
      </rPr>
      <t>2</t>
    </r>
    <r>
      <rPr>
        <sz val="10"/>
        <rFont val="Times New Roman"/>
        <family val="1"/>
      </rPr>
      <t xml:space="preserve">        </t>
    </r>
  </si>
  <si>
    <r>
      <t>Prižiūrimi ir atnaujinami miesto gėlynai, m</t>
    </r>
    <r>
      <rPr>
        <vertAlign val="superscript"/>
        <sz val="10"/>
        <rFont val="Times New Roman"/>
        <family val="1"/>
      </rPr>
      <t>2</t>
    </r>
  </si>
  <si>
    <t>Viešųjų erdvių ir poilsio zonų infrastruktūros objektų atnaujinimas, remontas ir priežiūra</t>
  </si>
  <si>
    <t xml:space="preserve">Panevėžio m. Šilaičių kapinių vandentiekio trasos rekonstrukcijos statybos projekto parengimas ir statybos darbai </t>
  </si>
  <si>
    <t>Papuoštas miestas  ir Laisvės aikštė</t>
  </si>
  <si>
    <t>Parengtas Senvagės fontano projektas ir atlikti atnaujinimo darbai</t>
  </si>
  <si>
    <t>Parengtas Molainių gatvės dalies (nuo Projektuotojų g. iki Molainių g. pabaigos) rekonstravimo techninis projektas  ir atlikti rekonstravimo darbai</t>
  </si>
  <si>
    <t>Parengtas Panevėžio miesto Senamiesčio-Kerbedžio, Elektronikos-Venslaviškio  sankryžų ir Elektronikos gatvės rekonstravimo techninis projektas</t>
  </si>
  <si>
    <t xml:space="preserve">Parengtas Panevėžio miesto Klaipėdos - Dariaus ir Girėno - Projektuotojų gatvės sankryžos rekonstravimo projektas </t>
  </si>
  <si>
    <t>Parengtas Panevėžio miesto Janonio g. jungties su Via-Baltic aplinkeliu projektas</t>
  </si>
  <si>
    <t>Rekonstruota Panevėžio miesto Stoties g., Pušalotog., Marijonų g. sankryža</t>
  </si>
  <si>
    <t>Suremontuota Smėlynės g.atkarpa (nuo geležinkelio pervažos iki miesto ribos)</t>
  </si>
  <si>
    <t>Pastatyta Panevėžio miesto J. Janonio g. jungtis su aplinkkeliu</t>
  </si>
  <si>
    <t>Parengti investicijų projektai/ kiti dokumentai (vnt.)</t>
  </si>
  <si>
    <t>Įsigyti  automobiliai išperkamosios nuomos būdu</t>
  </si>
  <si>
    <t>Panevėžio miesto savivaldybės teritorijoje mirusių žmonių palaikų vežimo ir laikymo paslaugos</t>
  </si>
  <si>
    <t>Panevėžio miesto savivaldybės teritorijoje mirusių žmonių palaikų vežimo ir laikymo paslaugos, vnt.</t>
  </si>
  <si>
    <t>Įgyvendinti projektą „Panevėžio miesto ir Panevėžio rajono turizmo informacinės infrastruktūros plėtra“</t>
  </si>
  <si>
    <t>Įgyvendinti projektą „Bike sharing“ sistemos diegimas ir dviračių statymo vietų įrengimas“</t>
  </si>
  <si>
    <t>Įgyvendinti projektą „Alfonso Lipniūno“ progimnazijos pastato modernizavimas, siekiant pagerinti pastato energetines savybes“ (FP)</t>
  </si>
  <si>
    <t xml:space="preserve">Įgyvendinti projektą  „Panevėžio Šaltinio progimnazijos pastato (Kniaudiškių g.67, Panevėžys) sutvarkymas, pašalinant avarinės būklės požymius" </t>
  </si>
  <si>
    <t>SOCIALINĖS PARAMOS ĮGYVENDINIMO PROGRAMOS (15)</t>
  </si>
  <si>
    <t>Įgyvendinti Lietuvos Respublikos įstatymų ir kitų norminių teisės aktų nustatytą socialinę politiką, teikiant piniginę socialinę paramą Panevėžio miesto gyventojams</t>
  </si>
  <si>
    <t>Užtikrinti socialinę paramą, nustatytą Lietuvos Respublikos dėl paramos mirties atveju įstatyme, Piniginės socialinės paramos nepasiturinčioms šeimoms ir vieniems gyvenantiems asmenims įstatyme, Valstybinių šalpos išmokų įstatyme, Išmokų vaikams įstatyme, Valstybės paramos ginkluoto pasipriešinimo (rezistencijos) dalyviams įstatyme ir Valstybės paramos žuvusių pasipriešinimo 1940-1990 metų okupacijos dalyvių šeimoms įstatyme.</t>
  </si>
  <si>
    <t>Skirti ir mokėti iš valstybės biudžeto specialiosios tikslinės dotacijos savivaldybių biudžetams lėšų vienkartines paramos mirties atveju pašalpas</t>
  </si>
  <si>
    <t>suteikta piniginė socialinė parama asmenims</t>
  </si>
  <si>
    <t>Skirti ir mokėti iš savivaldybės biudžeto lėšų socialines pašalpas nepasiturinčioms šeimoms ir vieniems gyvenantiems asmenims</t>
  </si>
  <si>
    <t>suteikta piniginė ir nepiniginė socialinė parama asmenims</t>
  </si>
  <si>
    <t>0;1;9</t>
  </si>
  <si>
    <t>Skirti ir mokėti iš valstybės biudžeto lėšų vienkartines išmokas vaikui, vienkartines išmokas nėščiai moteriai, išmokas vaikui, globos (rūpybos) išmokas ir vienkartines išmokas būstui įsigyti arba įsikurti</t>
  </si>
  <si>
    <t>Skirti ir mokėti iš valstybės biudžeto lėšų vienkartines išmokas ginkluoto pasipriešinimo (rezistencijos) dalyviams - kariams savanoriams ir jiems laidoti</t>
  </si>
  <si>
    <t>Skirti ir mokėti iš valstybės biudžeto lėšų išmokas už komunalines paslaugas neįgaliesiems, auginantiems vaikus</t>
  </si>
  <si>
    <t>Pervesti lėšas už bendravimo su vaikais tobulinimo kursus nepasiturintiems tėvams</t>
  </si>
  <si>
    <t>Užtikrinti socialinę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</si>
  <si>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 xml:space="preserve">Skirti ir mokėti kompensacijas būsto šildymo išlaidoms bei išlaidoms šaltam ir karštam  vandeniui </t>
  </si>
  <si>
    <t>Skirti ir mokėti kompensacijas už išlaidas būstui nepriklausomybės gynėjams, nukentėjusiems nuo 1991 m. sausio 11-13 d. ir po to vykdytos SSRS agresijos, bei jų šeimos nariams</t>
  </si>
  <si>
    <t>Skirti ir mokėti iš valstybės biudžeto lėšų vienkartines kompensacijas asmenims, sužalotiems atliekant būtinąją karinę tarnybą sovietinėje armijoje, ir šioje armijoje žuvusiųjų šeimoms</t>
  </si>
  <si>
    <t>Skirti ir mokėti būsto nuomos ar išperkamosios būsto nuomos mokesčių dalies kompensacijas</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</si>
  <si>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</si>
  <si>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</si>
  <si>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Užtikrinti vienkartinę socialinę paramą nepasiturinčioms šeimoms ir vieniems gyvenantiems asmenims.</t>
  </si>
  <si>
    <t>Užtikrinti socialinę paramą, nustatytą  Lietuvos Respublikos socialinės paramos mokiniams įstatyme.</t>
  </si>
  <si>
    <t>Skirti ir mokėti iš valstybės biudžeto specialiosios tikslinės dotacijos savivaldybių biudžetams lėšų už  mokinių nemokamą maitinimą</t>
  </si>
  <si>
    <t>Skirti ir mokėti iš valstybės biudžeto specialiosios tikslinės dotacijos savivaldybių biudžetams lėšų paramą mokinio reikmenims</t>
  </si>
  <si>
    <t>Organizuoti bei teikti kokybiškas socialines paslaugas įvairioms miesto gyventojų socialinėms grupėms</t>
  </si>
  <si>
    <t>Užtikrinti vaikų, jaunuolių ir suaugusiųjų, turinčių proto ir kompleksinę negalią, globą.</t>
  </si>
  <si>
    <t>Teikti  dienos socialinės globos paslaugas sutrikusio intelekto vaikams Panevėžio specialiojoje mokykloje - daugiafunkciniame centre</t>
  </si>
  <si>
    <t>148209637</t>
  </si>
  <si>
    <t>suteiktos socialinės paslaugos asmenims</t>
  </si>
  <si>
    <t>K</t>
  </si>
  <si>
    <t>SB (VD)</t>
  </si>
  <si>
    <t>Teikti  dienos socialinės globos paslaugas sutrikusio intelekto jaunuoliams Panevėžio jaunuolių dienos centre</t>
  </si>
  <si>
    <t>248209780</t>
  </si>
  <si>
    <t>Užtikrinti vaikų, senyvo amžiaus asmenų ir asmenų, turinčių negalią, socialinę priežiūrą ir globą socialinių paslaugų įstaigose bei asmens namuose.</t>
  </si>
  <si>
    <t>300601541</t>
  </si>
  <si>
    <t>Teikti  socialinės globos paslaugas socialinių paslaugų įstaigose ir asmens namuose senyvo amžiaus asmenims ir asmenims, turintiems negalią. Teikti trumpalaikės ir ilgalaikės socialinės globos paslaugas socialinių paslaugų įstaigose likusiems be tėvų globos vaikams</t>
  </si>
  <si>
    <t>Kitos su socialine apsauga susijusios priemonės</t>
  </si>
  <si>
    <t>Vykdyti Panevėžio miesto savivaldybės ir Lietuvos agentūros "SOS vaikai" Panevėžio skyriaus bendradarbiavimo sutartį</t>
  </si>
  <si>
    <t>suteiktos paslaugos asmenims</t>
  </si>
  <si>
    <t>x</t>
  </si>
  <si>
    <t xml:space="preserve">suteiktos paslaugos </t>
  </si>
  <si>
    <t xml:space="preserve">Finansuoti papildomų lengvatų gavėjų lengvatinį kreditą </t>
  </si>
  <si>
    <t>Užtikrinti neįgaliųjų integraciją, nustatytą Lietuvos Respublikos neįgaliųjų integracijos įstatyme, iš dalies finansuojant Gyvenamosios aplinkos neįgaliesiems ir Neįgaliųjų integracijos programas.</t>
  </si>
  <si>
    <t>Vykdyti Gyvenamosios aplinkos neįgaliesiems programą.</t>
  </si>
  <si>
    <t>0;9;1</t>
  </si>
  <si>
    <t>pritaikyta gyvenamoji aplinka neįgaliesiems</t>
  </si>
  <si>
    <t>finansuotos neįgaliųjų integracijos programos</t>
  </si>
  <si>
    <t>Didinti Panevėžio miesto gyventojų užimtumą.</t>
  </si>
  <si>
    <t>Sudaryti galimybę bedarbiams asmenims dirbti ir ugdyti bei atnaujinti darbinius įgūdžius, mažinti jų socialinę atskirtį.</t>
  </si>
  <si>
    <t>įdarbinta asmenų</t>
  </si>
  <si>
    <t>Iš viso programai:</t>
  </si>
  <si>
    <r>
      <t>Mokinio krepšelio lėšos</t>
    </r>
    <r>
      <rPr>
        <b/>
        <sz val="9"/>
        <rFont val="Times New Roman"/>
        <family val="1"/>
        <charset val="186"/>
      </rPr>
      <t xml:space="preserve"> K</t>
    </r>
  </si>
  <si>
    <r>
      <t xml:space="preserve">Įstaigų pajamos už paslaugas </t>
    </r>
    <r>
      <rPr>
        <b/>
        <sz val="9"/>
        <rFont val="Times New Roman"/>
        <family val="1"/>
      </rPr>
      <t>SP</t>
    </r>
  </si>
  <si>
    <r>
      <t xml:space="preserve">Valstybės biudžeto specialioji tikslinė dotacija valstybinėms (valstybės perduotoms savivaldybėms) funkcijoms atlikti </t>
    </r>
    <r>
      <rPr>
        <b/>
        <sz val="9"/>
        <rFont val="Times New Roman"/>
        <family val="1"/>
      </rPr>
      <t>SB(VB)</t>
    </r>
  </si>
  <si>
    <r>
      <t xml:space="preserve">Valstybės biudžeto specialioji tikslinė dotacija regioninėms įstaigoms finansuoti </t>
    </r>
    <r>
      <rPr>
        <b/>
        <sz val="9"/>
        <rFont val="Times New Roman"/>
        <family val="1"/>
      </rPr>
      <t>SB(VD)</t>
    </r>
  </si>
  <si>
    <r>
      <t xml:space="preserve">Europos Sąjungos finansinės paramos lėšos </t>
    </r>
    <r>
      <rPr>
        <b/>
        <sz val="9"/>
        <rFont val="Times New Roman"/>
        <family val="1"/>
      </rPr>
      <t>ES</t>
    </r>
  </si>
  <si>
    <t>Įgyvendinti projektą „Miesto viešojo transporto  priemonių parko atnaujinimas Panevėžio mieste“</t>
  </si>
  <si>
    <t xml:space="preserve">Panevėžio „Raimundo Sargūno sporto gimnazijos aikštyno atnaujinimas" </t>
  </si>
  <si>
    <t>Nemuno gatvės dviračių - pėsčiųjų takų rekonstrukcija</t>
  </si>
  <si>
    <t>Stetiškių gatvės remonto darbai</t>
  </si>
  <si>
    <t>Jakšto gatvės rekonstrukcija</t>
  </si>
  <si>
    <t>Panevėžio miesto  Kėdainių g. rekonstrukcijos techninis projektas</t>
  </si>
  <si>
    <t>Asignavimai biudžetiniams 2019 metams, tūkst. Eur</t>
  </si>
  <si>
    <t>2021 metai</t>
  </si>
  <si>
    <t>Asignavimų poreikis biudžetiniams 2019 metams, tūkst. Eur</t>
  </si>
  <si>
    <t>Asignavimai biudžetiniams 2019 metams, tūkst.Eur.</t>
  </si>
  <si>
    <t>2021 metų išlaidų projektas, tūkst.Eur.</t>
  </si>
  <si>
    <t>Asignavimų poreikis biudžetiniams 2019 metams, tūkst.Eur</t>
  </si>
  <si>
    <t>Asignavimai biudžetiniams 2019 metams, tūkst.Eur</t>
  </si>
  <si>
    <t>2021 metų išlaidų projektas, tūkst.Eur</t>
  </si>
  <si>
    <t>Asignavimų poreikis biudžetiniams 2019 metams, tūkst.Eur.</t>
  </si>
  <si>
    <t>2021 metų išlaidų projektas, tūkst.Eurų</t>
  </si>
  <si>
    <t>Vykdyti Neįgaliųjų integracijos programą</t>
  </si>
  <si>
    <t>Vykdyti Gyvenamosios aplinkos neįgaliems vaikams programą</t>
  </si>
  <si>
    <t>Vykdyti laikinus darbus Panevėžio miesto teritorijoje</t>
  </si>
  <si>
    <t>Asignavimų poreikis biudžetiniams 2019 metams tūkst. Eur</t>
  </si>
  <si>
    <t>Institucinės globos pertvarka Panevėžio mieste</t>
  </si>
  <si>
    <t>Mokyklinės dokumentacijos įsigijimas iš Švietimo ir mokslo ministerijos</t>
  </si>
  <si>
    <t>Neformaliojo vaikų švietimo mokyklų ir formalųjį švietimą papildančio ugdymo mokyklų aplinkos išlaikymas</t>
  </si>
  <si>
    <t>Neformaliojo vaikų švietimo mokyklų ir formalųjį švietimą papildančio ugdymo mokyklų programų įgyvendinimas</t>
  </si>
  <si>
    <t>Neformaliojo vaikų švietimo (NVŠ krepšelis) akredituotų  programų skaičius</t>
  </si>
  <si>
    <t>Organizuoti švietimo, kultūros ir kitus renginius</t>
  </si>
  <si>
    <t>Švietimo, kultūros, sporto ir kitų renginių bei projektų įgyvendinimas</t>
  </si>
  <si>
    <t>Tarptautinės Mokytojų dienos minėjimo organizavimas</t>
  </si>
  <si>
    <t>Konkurso ,,Aktyvi mokykla" organizavimas</t>
  </si>
  <si>
    <t>Ženklu ,,Aktyvi mokykla" įvertintų mokyklų skaičius</t>
  </si>
  <si>
    <t>Finansinę paramą gavusių pedagogų skaičius</t>
  </si>
  <si>
    <t>9600</t>
  </si>
  <si>
    <t>9400</t>
  </si>
  <si>
    <t>9250</t>
  </si>
  <si>
    <t>3500</t>
  </si>
  <si>
    <t>3400</t>
  </si>
  <si>
    <t>3300</t>
  </si>
  <si>
    <t>102</t>
  </si>
  <si>
    <t>105</t>
  </si>
  <si>
    <t>110</t>
  </si>
  <si>
    <t>9</t>
  </si>
  <si>
    <t>Išorės audite dalyvavusių mokyklų procentas</t>
  </si>
  <si>
    <t>19</t>
  </si>
  <si>
    <t>Įgyvendinti projektą „Kempingo prie Ekrano marių įkūrimas“</t>
  </si>
  <si>
    <t>Įgyvendinti projektą „Poeto J. Čerkeso-Besparnio sodybos sutvarkymas“ (II etapas)</t>
  </si>
  <si>
    <t>Kėdainių gatvės dalies techninis projektas ir projekto vykdymo priežiūra</t>
  </si>
  <si>
    <t>Nemokamų viešųjų darbų organizavimas</t>
  </si>
  <si>
    <t>Kolumbariumo statyba</t>
  </si>
  <si>
    <t>Pašilių kapinių statybos ( II etapas) darbo projekto parengimas ir statybos</t>
  </si>
  <si>
    <t>320</t>
  </si>
  <si>
    <t xml:space="preserve">
Vykdyti jaunimo teisių apsaugą</t>
  </si>
  <si>
    <t>Tvarkyti erdvinių duomenų rinkinį</t>
  </si>
  <si>
    <t>Kompleksiškai sutvarkyta Senvagės teritorija (m²)</t>
  </si>
  <si>
    <t>11;0;14</t>
  </si>
  <si>
    <t>Sutvarkyta Laisvės aikštė ir jos prieigos  (m²)</t>
  </si>
  <si>
    <t>0;11;16</t>
  </si>
  <si>
    <t>Sutvarkyta Nepriklausomybės aikštė ir jos prieigos (m²)</t>
  </si>
  <si>
    <t>Sutvarkytos erdvės prie Bendruomenių rūmų (m²)</t>
  </si>
  <si>
    <t>Suremontuotos patalpos</t>
  </si>
  <si>
    <t>Rekonstruotas pastatas</t>
  </si>
  <si>
    <t>Įsigyti baldai ir įranga</t>
  </si>
  <si>
    <t>Kapitališkai suremontuotas pastatas ir įkurti socialiniai būstai (vnt.)</t>
  </si>
  <si>
    <t>Įgyvendinti projektą „Poeto J. Čerkeso-Besparnio sodybos sutvarkymas“ (I etapas)</t>
  </si>
  <si>
    <t xml:space="preserve">0;11;14
 </t>
  </si>
  <si>
    <t>Parengtas techninis projektas (II etapas)</t>
  </si>
  <si>
    <t xml:space="preserve">Sutvarkytos viešosios erdvės prie Laisvės aikštės (m²) </t>
  </si>
  <si>
    <t>0;11;9</t>
  </si>
  <si>
    <t>Sutvarkytas Jaunimo sodas (m²)</t>
  </si>
  <si>
    <t>Sutvarkytas Skaistakalnio parkas ir jo prieigos (m²)</t>
  </si>
  <si>
    <t>Sutvarkytas ir atkurtas kraštovaizdis Panevėžio mieste</t>
  </si>
  <si>
    <t>0;7;11;8</t>
  </si>
  <si>
    <t>0;11;7;8</t>
  </si>
  <si>
    <t>Įsigyti ekologiški autobusai (vnt.)</t>
  </si>
  <si>
    <t>Techninio projekto parengimas</t>
  </si>
  <si>
    <t>Rekonstruotas gatvių apšvietimas</t>
  </si>
  <si>
    <t>Sutvarkyta Nevėžio upės pakrantė (m²)</t>
  </si>
  <si>
    <t>Įgyvendinti projektą „Lengvosios atletikos maniežo  pastato modernizavimas, Liepų al. 4, Panevėžys“</t>
  </si>
  <si>
    <t>0;10;117</t>
  </si>
  <si>
    <r>
      <t xml:space="preserve">Ugdymo reikmių lėšos </t>
    </r>
    <r>
      <rPr>
        <b/>
        <sz val="9"/>
        <rFont val="Times New Roman"/>
        <family val="1"/>
      </rPr>
      <t>(MK)</t>
    </r>
  </si>
  <si>
    <t>Švietimo centro išlaikymas</t>
  </si>
  <si>
    <r>
      <t xml:space="preserve">Valstybės biudžeto specialiosioji tikslinė dotacija regioninėms įstaigoms ir klasėms finansuoti  </t>
    </r>
    <r>
      <rPr>
        <b/>
        <sz val="9"/>
        <rFont val="Times New Roman"/>
        <family val="1"/>
      </rPr>
      <t>SB(VB)</t>
    </r>
  </si>
  <si>
    <t>Skirti ir mokėti iš valstybės biudžeto lėšų  slaugos ar priežiūros (pagalbos) išlaidų tikslines kompensacijas</t>
  </si>
  <si>
    <t>4210</t>
  </si>
  <si>
    <t>4220</t>
  </si>
  <si>
    <t>970</t>
  </si>
  <si>
    <t>780</t>
  </si>
  <si>
    <t>765</t>
  </si>
  <si>
    <t>650</t>
  </si>
  <si>
    <t>Teikti  senyvo amžiaus asmenims ir asmenims, turintiems negalią, socialinės priežiūros - pagalbos į namus, dienos ir trumpalaikės socialinės globos paslaugas, teikti laikino apnakvindinimo ir trumpalaikės socialinės globos paslaugas asmenims (šeimoms), patiriančioms socialinę riziką ir likusiems be tėvų globos vaikams ir kitas paslaugas Panevėžio socialinių paslaugų centre</t>
  </si>
  <si>
    <t>įvertintas esamų ir papildomai reikalingų pagalbos į namus paslaugų poreikis pagal lytį</t>
  </si>
  <si>
    <t>Organizuoti Socialinio darbuotojo ir Neįgaliųjų dienos renginį</t>
  </si>
  <si>
    <t>260</t>
  </si>
  <si>
    <t>123,4</t>
  </si>
  <si>
    <t>Autobusų sustojimų/stotelių įrengimo darbai</t>
  </si>
  <si>
    <t>Įrengti autobuso sustojimai/stotelės</t>
  </si>
  <si>
    <t>Atliktas/parengtas techninis projektas</t>
  </si>
  <si>
    <t>Atlikti projektavimo darbai/ parengti projektai</t>
  </si>
  <si>
    <r>
      <t xml:space="preserve">Valstybės lėšos vietinės reikšmės keliams (gatvėms) tiesti, taisyti, prižiūrėti ir saugaus eismo sąlygoms užtikrinti </t>
    </r>
    <r>
      <rPr>
        <b/>
        <sz val="10"/>
        <rFont val="Times New Roman"/>
        <family val="1"/>
      </rPr>
      <t>VB</t>
    </r>
    <r>
      <rPr>
        <sz val="10"/>
        <rFont val="Times New Roman"/>
        <family val="1"/>
      </rPr>
      <t xml:space="preserve"> </t>
    </r>
  </si>
  <si>
    <t xml:space="preserve">Suvartota el. energijos, GWh  per metus     </t>
  </si>
  <si>
    <t xml:space="preserve">Vykdoma tiltų, viadukų remontas ir priežiūra, vnt.    </t>
  </si>
  <si>
    <t>Atvežamos sumontuojamos bei išmontuojamos schenos                                                                                   Įrengiamos laužavietės</t>
  </si>
  <si>
    <t>Parengtas statinio darbo projektas, atlikti rangos darbai</t>
  </si>
  <si>
    <t>0;1;7</t>
  </si>
  <si>
    <t xml:space="preserve">Skirti ir mokėti iš Savivaldybės biudžeto lėšų socialinės paramos pašalpas </t>
  </si>
  <si>
    <t>Modelio, skirto užimtumo skatinimo ir motyvavimo paslaugų nedirbantiems ir socialinę paramą gaunantiems Panevėžio miesto gyventojams, vykdymas</t>
  </si>
  <si>
    <t xml:space="preserve">SB(VB)  </t>
  </si>
  <si>
    <t xml:space="preserve">STEAM centro Panevėžio „Minties“ gimnazijoje patalpų remonto techninio projekto parengimas </t>
  </si>
  <si>
    <t>Panevėžio Juozo Miltinio gimnazijos, Aukštaičių g. 1, Panevėžys, sporto aikštelės pagrindo statyba ir projektavimas</t>
  </si>
  <si>
    <t>Savivaldybės pastato (Laisvės a.20) durų pakeitimas</t>
  </si>
  <si>
    <t>Pakeistos įėjimo durys</t>
  </si>
  <si>
    <t>Taikos al. 11 patalpų remontas</t>
  </si>
  <si>
    <t>Panevėžio miesto bendruomenių rūmų žiūrovinės dalies rekonstrukcija (techninis projektas)</t>
  </si>
  <si>
    <t>Atliktas techninis projektas ir remonto darbai</t>
  </si>
  <si>
    <t>VIP</t>
  </si>
  <si>
    <t>Atnaujinta Bruknynės gatvės danga</t>
  </si>
  <si>
    <t>Atnaujinta Liublino gatvės danga</t>
  </si>
  <si>
    <t>Atnaujintos gatvės REMIX technologija</t>
  </si>
  <si>
    <t>Atnaujinta Taikos al., Tulpių g., J.Urbšio g., Pramonės g.</t>
  </si>
  <si>
    <r>
      <t xml:space="preserve">Savivaldybės aplinkos apsaugos rėmimo specialiosios programos lėšos </t>
    </r>
    <r>
      <rPr>
        <b/>
        <sz val="10"/>
        <rFont val="Times New Roman"/>
        <family val="1"/>
      </rPr>
      <t>SB(AA)</t>
    </r>
  </si>
  <si>
    <r>
      <t xml:space="preserve"> Valstybės  biudžeto lėšos </t>
    </r>
    <r>
      <rPr>
        <b/>
        <sz val="10"/>
        <rFont val="Times New Roman"/>
        <family val="1"/>
      </rPr>
      <t>VB</t>
    </r>
  </si>
  <si>
    <t>Įgyvendinti projektą „Lyčių lygybės kraštovaizdis –  tvarus ir skirtingus poreikius atitinkantis miestų plėtros metodas“</t>
  </si>
  <si>
    <t xml:space="preserve">Įgyvendinti projektą  „Panevėžio Šaltinio progimnazijos pastato (Kniaudiškių g.67, Panevėžys) modernizavimas" </t>
  </si>
  <si>
    <t xml:space="preserve"> Administruoti laikinuosius darbus</t>
  </si>
  <si>
    <t>Įgyvendinti projektą „Erdvės žmonėms“</t>
  </si>
  <si>
    <t>URBANISTINĖS PLĖTROS PROGRAMA (03)</t>
  </si>
  <si>
    <t xml:space="preserve">Užtikrinti kompleksišką ir darnų miesto planavimą, išsaugoti kultūros paveldą
</t>
  </si>
  <si>
    <t>Užtikrinti kokybiškos architektūros ir darnios urbanistikos vystymąsi</t>
  </si>
  <si>
    <t>Plėtoti urbanistinę struktūrą, planuoti miesto teritorijas</t>
  </si>
  <si>
    <t>Teritorijų planavimo dokumentų parengimas, keitimas, koregavimas</t>
  </si>
  <si>
    <t xml:space="preserve">Parengti  teritorijų planavimo dokumentai,vnt. </t>
  </si>
  <si>
    <r>
      <t>Parengti žemės</t>
    </r>
    <r>
      <rPr>
        <sz val="10"/>
        <rFont val="Times New Roman"/>
        <family val="1"/>
      </rPr>
      <t xml:space="preserve"> sklypų</t>
    </r>
    <r>
      <rPr>
        <sz val="10"/>
        <rFont val="Times New Roman"/>
        <family val="1"/>
        <charset val="186"/>
      </rPr>
      <t xml:space="preserve"> formavimo ir pertvarkymo projektai,vnt.</t>
    </r>
  </si>
  <si>
    <t>Žemės sklypų kadastriniai matavimai</t>
  </si>
  <si>
    <t>Įregistruoti sklypai</t>
  </si>
  <si>
    <t>Panevėžio m. bendrojo plano dalies koregavimas (papildymas gamtinio karkaso ir kraštovaizdžio dalimi)</t>
  </si>
  <si>
    <t>Parengti kadastrinių matavimų planai,vnt.</t>
  </si>
  <si>
    <t>Žemės sklypų formavimo ir pertvarkymo projektų parengimas</t>
  </si>
  <si>
    <t>Parengta sąnaudų ir naudos analizė.  Paimta žemė ir pastatai visuomenės poreikiams</t>
  </si>
  <si>
    <t>Žemės sklypų įregistravimas VĮ Registrų centre</t>
  </si>
  <si>
    <t xml:space="preserve">Įsigyta žemė, parengti dokumentai </t>
  </si>
  <si>
    <t>Bendrojo plano monitoringas</t>
  </si>
  <si>
    <t>Parengta Panevėžio m. savivaldybės bendrojo plano sprendinių įgyvendinimo stebėsenos ataskaita</t>
  </si>
  <si>
    <t>Plėtoti kokybišką architektūrą</t>
  </si>
  <si>
    <t>Panevėžio miesto įvaizdžio gerinimas</t>
  </si>
  <si>
    <t>Kūrybinių dirbtuvių, idėjų konkursų, renginių, kūrybinių konkursų, inovatyvių ir kitų iniciatyvų ir darbų, gerinant miesto įvaizdį - organizavimas, premijavimas ir kitos išlaidos. Prisidėta prie projektų plėtojimo</t>
  </si>
  <si>
    <t>Suorganizuotas gražiausiai tvarkomos aplinkos konkursas</t>
  </si>
  <si>
    <t>Suorganizuoti regioninių tarybų posėdžiai</t>
  </si>
  <si>
    <t xml:space="preserve">Modernizuoti  GIS  sistemą                                              atnaujinti Arc GIS programinę įrangą                  </t>
  </si>
  <si>
    <t>Geografinės informacinės sistemos (GIS) palaikymas ir plėtojimas</t>
  </si>
  <si>
    <t>Atnaujinta Arc GIS programinė įranga</t>
  </si>
  <si>
    <t>Dalinis 3D maketo pildymas, konstravimas,Gis plėtros ir priežiūros darbai</t>
  </si>
  <si>
    <t>3</t>
  </si>
  <si>
    <t xml:space="preserve"> Duomenų atnaujinimas</t>
  </si>
  <si>
    <t>Atnaujinti duomenys</t>
  </si>
  <si>
    <t xml:space="preserve">Išsaugoti, prižiūrėti ir pritaikyti visuomenės poreikiams Miesto kultūros paveldo objektus </t>
  </si>
  <si>
    <t xml:space="preserve">Vykdyti nekilnojamojo kultūros paveldo objektų apskaitą, tvarkybą ir sklaidą. </t>
  </si>
  <si>
    <t>Nekilnojamojo kultūros paveldo objektų ženklinimas</t>
  </si>
  <si>
    <t>Pagaminti įamžinimo ženklai</t>
  </si>
  <si>
    <t>Nekilnojamojo kultūros paveldo inventorizavimas ir apskaita</t>
  </si>
  <si>
    <t xml:space="preserve">Atlikti visi reikalingi tyrimai </t>
  </si>
  <si>
    <t xml:space="preserve">Parengti dokumentų paketai, vnt. </t>
  </si>
  <si>
    <t>Nekilnojamojo kultūros paveldo objektų tvarkyba</t>
  </si>
  <si>
    <t>Posėdžių skaičius</t>
  </si>
  <si>
    <t>Nekilnojamojo kultūros paveldo sklaida</t>
  </si>
  <si>
    <t>Sutvarkyti objektai</t>
  </si>
  <si>
    <t>Organizuoti Europos paveldo dienų renginiai</t>
  </si>
  <si>
    <t xml:space="preserve">Parengtas techninis darbo projektas </t>
  </si>
  <si>
    <t>Atlikti Šilaičių kapinių vandentiekio trasos rekonstravimo darbai</t>
  </si>
  <si>
    <t>Pastatytas kolumbariumas</t>
  </si>
  <si>
    <t>Panevėžio miesto savivaldybės pastato  (Pilėnų g. 43, Panevėžys) kondicionierių įrengimas</t>
  </si>
  <si>
    <t>Įrengti kondicionieriai</t>
  </si>
  <si>
    <t>Topolių al. 12 pastato remontas pritaikant bibliotekos veiklai</t>
  </si>
  <si>
    <t xml:space="preserve">Atliktas Topolių al. 12 pastato remontas, pritaikant bibliotekos veiklai </t>
  </si>
  <si>
    <t xml:space="preserve"> Panevėžio bendruomenių rūmų dalies stogo, atnaujinimo (modernizavimo) darbai</t>
  </si>
  <si>
    <t>Atlikti Panevėžio bendruomenių rūmų dalies stogo atnaujinimo (modernizavimo) darbai</t>
  </si>
  <si>
    <t xml:space="preserve">Lifto įrengimo VšĮ Panevėžio miesto poliklinikoje darbai </t>
  </si>
  <si>
    <t xml:space="preserve">Atlikti lifto įrengimo VšĮ Panevėžio miesto poliklinikoje darbai </t>
  </si>
  <si>
    <t>Atlikti remonto darbai</t>
  </si>
  <si>
    <t>Panevėžio „Žemynos“ progimnazijos sporto aikštyno bėgimo tako ir betoninių bortelių paviršiaus padengimo darbai</t>
  </si>
  <si>
    <t>Atlikti sporto aikštyno bėgimo tako ir betoninių bortelių paviršiaus padengimo darbai</t>
  </si>
  <si>
    <t xml:space="preserve">VšĮ Panevėžio miesto poliklinikos priešgaisrinio - šalto vandens magistralinio vamzdyno paprastojo remonto aprašo parengimas </t>
  </si>
  <si>
    <t>Parengtas paprastojo remonto aprašas</t>
  </si>
  <si>
    <t xml:space="preserve">Pastato Nemuno g. 75 Panevėžyje dalies patalpų paprastojo remonto projekto parengimas </t>
  </si>
  <si>
    <t xml:space="preserve">Parengtas paprastojo remonto techninis darbo projektas </t>
  </si>
  <si>
    <t>Parengtas gyvūnų kapinių projektas</t>
  </si>
  <si>
    <t>Atliktatas techninis projektas Panevėžio miesto Senamiesčio g.- Kerbedžio g.,  Elektronikos- Venslaviškio sankryžos ir Elektronikos gatvė</t>
  </si>
  <si>
    <r>
      <t xml:space="preserve">Valstybės biudžeto lėšos (Valstybės investicijų programoje numatytoms kapitalo investicijoms </t>
    </r>
    <r>
      <rPr>
        <b/>
        <sz val="9"/>
        <rFont val="Times New Roman"/>
        <family val="1"/>
      </rPr>
      <t>VB (VIP)</t>
    </r>
  </si>
  <si>
    <t>Suprojektuoti ir pagaminti puošybos elementai</t>
  </si>
  <si>
    <t>KULTŪROS IR MENO PROGRAMA (11)</t>
  </si>
  <si>
    <t>Paversti Panevėžio miestą kultūros traukos centru</t>
  </si>
  <si>
    <t>Sudaryti tinkamas sąlygas profesionalaus meno kūrybai, įkurti ir vystyti kūrybinių industrijų sektorių mieste</t>
  </si>
  <si>
    <t>Sudaryti sąlygas Lėlių vežimo teatro veiklai</t>
  </si>
  <si>
    <t>191782373</t>
  </si>
  <si>
    <t>0;6</t>
  </si>
  <si>
    <t>Spektaklių skaičius per metus</t>
  </si>
  <si>
    <t>195</t>
  </si>
  <si>
    <t>180</t>
  </si>
  <si>
    <t xml:space="preserve">Premjerų skaičius per metus </t>
  </si>
  <si>
    <t>Žiūrovų (lankytojų) skaičius  per metus</t>
  </si>
  <si>
    <t>15000</t>
  </si>
  <si>
    <t>14000</t>
  </si>
  <si>
    <t>Sudaryti sąlygas teatro ,,Menas“ veiklai</t>
  </si>
  <si>
    <t>190432352</t>
  </si>
  <si>
    <t xml:space="preserve">Žiūrovų (lankytojų) skaičius per metus </t>
  </si>
  <si>
    <t>10800</t>
  </si>
  <si>
    <t>11000</t>
  </si>
  <si>
    <t>Sudaryti sąlygas Muzikinio teatro veiklai</t>
  </si>
  <si>
    <t>148428990</t>
  </si>
  <si>
    <t>Koncertų skaičius per metus</t>
  </si>
  <si>
    <t>52</t>
  </si>
  <si>
    <t>53</t>
  </si>
  <si>
    <t>Naujų parengtų programų skaičius per metus</t>
  </si>
  <si>
    <t>12500</t>
  </si>
  <si>
    <t>12600</t>
  </si>
  <si>
    <t>Sudaryti sąlygas Dailės galerijos veiklai</t>
  </si>
  <si>
    <t>302477544</t>
  </si>
  <si>
    <t>Parodų skaičius per metus</t>
  </si>
  <si>
    <t>30</t>
  </si>
  <si>
    <t xml:space="preserve">Parodų lankytojų skaičius  </t>
  </si>
  <si>
    <t>10000</t>
  </si>
  <si>
    <t>Naujų parengtų edukacinių programų skaičius</t>
  </si>
  <si>
    <t>Edukacinių programų dalyvių skaičius</t>
  </si>
  <si>
    <t>2500</t>
  </si>
  <si>
    <t>3200</t>
  </si>
  <si>
    <t>Sudaryti sąlygas kino centrui „Garsas“ nekomercinio kino sklaidai</t>
  </si>
  <si>
    <t>148504349</t>
  </si>
  <si>
    <t>Nekomercinio kino rodymas (proc.)</t>
  </si>
  <si>
    <t>71</t>
  </si>
  <si>
    <t>72</t>
  </si>
  <si>
    <t>Kino renginių skaičius</t>
  </si>
  <si>
    <t>26</t>
  </si>
  <si>
    <t>42000</t>
  </si>
  <si>
    <t>43000</t>
  </si>
  <si>
    <t>Skirti stipendijas menininkams</t>
  </si>
  <si>
    <t>Stipendiją gavusių menininkų skaičius per metus</t>
  </si>
  <si>
    <t>Remti iniciatyvas, skatinančias profesionalių menininkų įtraukimą į vietos kultūrinius projektus</t>
  </si>
  <si>
    <t>Paremtų projektų skaičius</t>
  </si>
  <si>
    <t>Parengti kūrybinių industrijų galimybių plėtros studiją ir pagal ją įgyvendinti priemones</t>
  </si>
  <si>
    <t>Parengta studija</t>
  </si>
  <si>
    <t>Įrengtos kūrybinės dirbtuvės</t>
  </si>
  <si>
    <t>įgyvendinti projektai, idėjų konkursai</t>
  </si>
  <si>
    <t xml:space="preserve">Nuosekliai ir planingai remti vykstančius mieste tarptautinius profesionalaus meno festivalius </t>
  </si>
  <si>
    <t>Paremtų tarptautinių profesionalaus meno festivalių skaičius</t>
  </si>
  <si>
    <t>Sudaryti salygas Stasio Eidrigevičiaus menų centro veiklai</t>
  </si>
  <si>
    <t xml:space="preserve">Parengta ir patvirtinta SEMC strategija, misija ir vizija
</t>
  </si>
  <si>
    <t>Stasio Eidrigevičiaus vardo ir SEMC viešinimo renginių skaičius</t>
  </si>
  <si>
    <t>Užtikrinti, kad kultūra Panevėžyje būtų aukštos šiuolaikiškos kokybės ir išsiskirtų iš kitų miestų</t>
  </si>
  <si>
    <t>Sudaryti sąlygas Savivaldybės viešosios bibliotekos veiklai</t>
  </si>
  <si>
    <t>190431250</t>
  </si>
  <si>
    <t>Registruotų vartotojų skaičius per metus</t>
  </si>
  <si>
    <t>12400</t>
  </si>
  <si>
    <t>Įsigytų naujų knygų skaičius</t>
  </si>
  <si>
    <t>4020</t>
  </si>
  <si>
    <t>4050</t>
  </si>
  <si>
    <t>Aptarnaujamų prieigų skaičius</t>
  </si>
  <si>
    <t>62</t>
  </si>
  <si>
    <t>Interneto vartotojų skaičius</t>
  </si>
  <si>
    <t>Užtikrinti Panevėžio paveldo skaitmeninimą ir skelbimą</t>
  </si>
  <si>
    <t>Suskaitmenintų dokumentų skaičius</t>
  </si>
  <si>
    <t>Paskelbtų suskaitmenintų dokumentų skaičius</t>
  </si>
  <si>
    <t>120</t>
  </si>
  <si>
    <t>130</t>
  </si>
  <si>
    <t>Modernizuoti kultūros įstaigų fizinę ir informacinę infrastruktūrą</t>
  </si>
  <si>
    <t>Parengtas kultūros įstaigų modernizavimo planas</t>
  </si>
  <si>
    <t>Sutvarkytų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</si>
  <si>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</si>
  <si>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</si>
  <si>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</si>
  <si>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</si>
  <si>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 xml:space="preserve">Įgyvendinti renginių rinkodaros priemones </t>
  </si>
  <si>
    <t>Įgyvendintų rinkodaros priemonių skaičius</t>
  </si>
  <si>
    <t>Įsteigti kasmetines Panevėžio miesto kultūros ir meno premijas</t>
  </si>
  <si>
    <t>Įsteigtų kultūros ir meno premijų nominacijų skaičius</t>
  </si>
  <si>
    <t>Puoselėti kultūros paveldą</t>
  </si>
  <si>
    <t>Užtikrinti Kraštotyros muziejaus veiklą</t>
  </si>
  <si>
    <t xml:space="preserve">190431446 </t>
  </si>
  <si>
    <t>Kraštotyros muziejaus lankytojų skaičius</t>
  </si>
  <si>
    <t>Naujų edukacinių programų skaičius</t>
  </si>
  <si>
    <t>Edukacinių programų lankytojų skaičius per metus</t>
  </si>
  <si>
    <t>4500</t>
  </si>
  <si>
    <t>8000</t>
  </si>
  <si>
    <t>Remti naujų kultūros paveldo ekspozicijų įrengimo projektus</t>
  </si>
  <si>
    <t>Naujų kultūros paveldo ekspozicijų skaičius</t>
  </si>
  <si>
    <t>Formuoti Aukštaitijos dailės kolekciją</t>
  </si>
  <si>
    <t>Įsigyta dailės kūrinių skaičius</t>
  </si>
  <si>
    <t>Įsigyti naujų eksponatų ir papildyti jais Kraštotyros muziejaus ekspozicijas</t>
  </si>
  <si>
    <t>Įsigytų eksponatų skaičius</t>
  </si>
  <si>
    <t>800</t>
  </si>
  <si>
    <t>Didinti kultūros ir meno indėlį į miesto gyvybingumą</t>
  </si>
  <si>
    <t>Kasmet plėtoti menininkų, kultūros specialistų keitimąsi patirtimi su miestais partneriais</t>
  </si>
  <si>
    <t>0;6;5</t>
  </si>
  <si>
    <t>Įgyvendintų projektų skaičius</t>
  </si>
  <si>
    <t>Remti tradicinius ir unikalius miesto kultūros renginius</t>
  </si>
  <si>
    <t>Paremtų kultūros ir meno projektų skaičius</t>
  </si>
  <si>
    <t>finansuotų įvairių renginių skaičius</t>
  </si>
  <si>
    <t>Sudaryti sąlygas miesto gyventojams, ypač jaunimui, dalyvauti kultūros ir meno veikloje, ugdyti jų kūrybiškumą ir meninę raišką</t>
  </si>
  <si>
    <t>Sudaryti sąlygas kultūros centro Panevėžio bendruomenių rūmų veiklai</t>
  </si>
  <si>
    <t>288724610
193278297</t>
  </si>
  <si>
    <t>Renginių miesto bendruomenei skaičius per metus</t>
  </si>
  <si>
    <t>422</t>
  </si>
  <si>
    <t>428</t>
  </si>
  <si>
    <t>(VB)</t>
  </si>
  <si>
    <t>Remti kūrybiškumo ugdymo mieste projektus</t>
  </si>
  <si>
    <t xml:space="preserve">Paremtų projektų skaičius </t>
  </si>
  <si>
    <t>Remti naujoviškas sociakultūrines iniciatyvas, susijusias su miesto mikrorajonuose gyvenančiųjų įtraukimu į kultūros kūrimą ir sklaidą</t>
  </si>
  <si>
    <t>Sudaryti sąlygas mėgėjų meno  kolektyvų pasirengimui dalyvauti Dainų šventėje</t>
  </si>
  <si>
    <t>Finansuotų meno kolektyvų skaičius</t>
  </si>
  <si>
    <r>
      <t xml:space="preserve">Valstybės biudžeto  lėšos </t>
    </r>
    <r>
      <rPr>
        <b/>
        <sz val="9"/>
        <rFont val="Times New Roman"/>
        <family val="1"/>
      </rPr>
      <t>(VB)</t>
    </r>
  </si>
  <si>
    <r>
      <t xml:space="preserve">Valstybės  biudžeto lėšos </t>
    </r>
    <r>
      <rPr>
        <b/>
        <sz val="9"/>
        <rFont val="Times New Roman"/>
        <family val="1"/>
      </rPr>
      <t>VB</t>
    </r>
    <r>
      <rPr>
        <sz val="9"/>
        <rFont val="Times New Roman"/>
        <family val="1"/>
      </rPr>
      <t xml:space="preserve"> (VIP numatytoms kapitalo investicijoms)</t>
    </r>
  </si>
  <si>
    <t>Žemei įsigyti</t>
  </si>
  <si>
    <t>Įsigyta žemė paplūdimiui prie Ekrano" marių įrengti</t>
  </si>
  <si>
    <t>Administruoti socialines išmokas, paslaugas ir kompensacijas</t>
  </si>
  <si>
    <t xml:space="preserve">Skirti ir mokėti iš savivaldybės biudžeto </t>
  </si>
  <si>
    <t>lėšų pagalbos pinigus</t>
  </si>
  <si>
    <t>Įgyvendinti projektą „Intelektinės transporto sistemos diegimas Panevėžio mieste“</t>
  </si>
  <si>
    <t>Įgyvendinti projektą „Pėsčiųjų ir dviračių tako nuo Vakarinės g.link Berčiūnų gyvenvietės modernzavimas“</t>
  </si>
  <si>
    <r>
      <t xml:space="preserve">Įstaigų uždirbtos pajamos </t>
    </r>
    <r>
      <rPr>
        <b/>
        <sz val="9"/>
        <color theme="5"/>
        <rFont val="Times New Roman"/>
        <family val="1"/>
      </rPr>
      <t>SP</t>
    </r>
    <r>
      <rPr>
        <sz val="9"/>
        <color theme="5"/>
        <rFont val="Times New Roman"/>
        <family val="1"/>
      </rPr>
      <t xml:space="preserve"> (pajamos už paslaugas)</t>
    </r>
  </si>
  <si>
    <t>Sutvarkytos Elektronikos gatvės prieigos (m²)</t>
  </si>
  <si>
    <t>VISUOMENĖS SVEIKATOS RĖMIMO SPECIALIOJI PROGRAMA (16)</t>
  </si>
  <si>
    <t>Gerinti gyventojų sveikatos priežiūros paslaugų kokybę, rengti, organizuoti ir įgyvendinti gyventojų sveikatos gerinimo programas, vykdyti gyventojų sveikatos būklės stebėseną</t>
  </si>
  <si>
    <t>Užtikrinti visuomenės sveikatos priežiūros paslaugų teikimą</t>
  </si>
  <si>
    <t>Vykdyti mokinių visuomenės sveikatos priežiūrą, gyventojų sveikatos stebėseną ir gyventojų sveikatą stiprinančias priemones</t>
  </si>
  <si>
    <t xml:space="preserve">
SB(VB)</t>
  </si>
  <si>
    <t xml:space="preserve">Per metus surengtų paskaitų, mokymų skaičius </t>
  </si>
  <si>
    <t xml:space="preserve">Dalyvavusių asmenų skaičius </t>
  </si>
  <si>
    <t>Vykdoma gyventojų sveikatos rodiklių stebėsena</t>
  </si>
  <si>
    <t>Vykdoma moksleivių visuomenės sveikatos priežiūra</t>
  </si>
  <si>
    <t>Vykdyti miesto maudyklų vandens kokybes ir miesto tyliųjų zonų triukšmo stebėseną</t>
  </si>
  <si>
    <t>Maudymosi sezono metu stebimų maudyklų skaičius</t>
  </si>
  <si>
    <t xml:space="preserve">Stebimų miesto tyliųjų zonų skaičius </t>
  </si>
  <si>
    <t>Organizuoti ir įgyvendinti gyventojų sveikatos gerinimo programas</t>
  </si>
  <si>
    <t xml:space="preserve">Finansuotų ir įgyvendintų sveikatą gerinančių projektų skaičius  </t>
  </si>
  <si>
    <t xml:space="preserve">Numatomas dalyvauti gyventojų skaičius </t>
  </si>
  <si>
    <t>Vykdyti neveiksnių asmenų būklės peržiūrėjimą</t>
  </si>
  <si>
    <t>Asmenų skaičius, kuriems peržiūrėtas neveiksnumas</t>
  </si>
  <si>
    <t>Užtikrinti asmens sveikatos priežiūros paslaugų teikimą</t>
  </si>
  <si>
    <t>Užtikrinti "Žemo slenksčio" kabineto paslaugų teikimą</t>
  </si>
  <si>
    <t>Teikiamos "Žemo slenksčio" kabineto paslaugos</t>
  </si>
  <si>
    <t>Užtikrinti Savivaldybės DOTS kabineto paslaugos teikimą</t>
  </si>
  <si>
    <t>DOTS paslaugą gavusių asmenų skaičius</t>
  </si>
  <si>
    <r>
      <t xml:space="preserve">Įstaigų uždirbtos pajamos </t>
    </r>
    <r>
      <rPr>
        <b/>
        <sz val="10"/>
        <rFont val="Times New Roman"/>
        <family val="1"/>
      </rPr>
      <t xml:space="preserve">SP </t>
    </r>
    <r>
      <rPr>
        <sz val="10"/>
        <rFont val="Times New Roman"/>
        <family val="1"/>
      </rPr>
      <t>(pajamos už paslaugas)</t>
    </r>
  </si>
  <si>
    <r>
      <t xml:space="preserve">Europos Sąjungos paramos lėšos </t>
    </r>
    <r>
      <rPr>
        <b/>
        <sz val="10"/>
        <color theme="5"/>
        <rFont val="Times New Roman"/>
        <family val="1"/>
      </rPr>
      <t>ES</t>
    </r>
  </si>
  <si>
    <r>
      <t xml:space="preserve">Valstybės biudžeto specialiosios tikslinės dotacijos lėšos </t>
    </r>
    <r>
      <rPr>
        <b/>
        <sz val="10"/>
        <color theme="5"/>
        <rFont val="Times New Roman"/>
        <family val="1"/>
      </rPr>
      <t>SB(VB)</t>
    </r>
  </si>
  <si>
    <t>Įgyvendinti projektą „Paslaugų ir asmenų aptarnavimo kokybės gerinimas Panevėžio miesto ir Panevėžio rajono savivaldybėse“</t>
  </si>
  <si>
    <t>Vaikų ir mokinių organizacijų veiklos užtikrinimas</t>
  </si>
  <si>
    <t>Kompetencijas kėlusių vaikų/mokinių skaičius</t>
  </si>
  <si>
    <t>Aktyviai veikiančių vaikų/mokinių organizacijų skaičius</t>
  </si>
  <si>
    <t>RINKODAROS PROGRAMA (08)</t>
  </si>
  <si>
    <t>2021 metų išlaidų projektas, tūkst. Eur.</t>
  </si>
  <si>
    <t>Panevėžio, kaip regiono lyderio įvaizdžio formavimas</t>
  </si>
  <si>
    <t>Įgyvendinti savivaldybės viešųjų ryšių strategiją</t>
  </si>
  <si>
    <t>Skleisti informaciją apie Panevėžio miesto savivaldybės veiklą, sprendimus, projektus, renginius spaudoje, internete, televizijoje, radijuje, socialiniuose tinkluose, leidiniuose ir kt. žiniasklaidos priemonėse</t>
  </si>
  <si>
    <t xml:space="preserve"> TV reportažai, vnt.</t>
  </si>
  <si>
    <t>Pranešimai spaudai, straipsniai, vnt.</t>
  </si>
  <si>
    <t>Koordinuoti ir atnaujinti Savivaldybės interneto svetainę, facebuko paskyrą</t>
  </si>
  <si>
    <t xml:space="preserve"> 4;5</t>
  </si>
  <si>
    <t>Savivaldybės interneto svetainės facebuko paskyros atnaujinimas, pildymas</t>
  </si>
  <si>
    <t>Formuoti miesto fotografijų ir vaizdo medžiagą</t>
  </si>
  <si>
    <t>5;8;14</t>
  </si>
  <si>
    <t>Fotografijų ir vaizdo medžiagos formavimas</t>
  </si>
  <si>
    <t>Plėtoti  tarptautinį bendradarbiavimą</t>
  </si>
  <si>
    <t>Palaikyti ryšius su užsienio miestais, miestais partneriais, tarptautinėmis organizacijomis</t>
  </si>
  <si>
    <t>Suorganizuoti  vizitai į užsienio šalis</t>
  </si>
  <si>
    <t xml:space="preserve">Pakviestos užsienio delegacijos </t>
  </si>
  <si>
    <t>Dalyvauta  Baltijos miestų sąjungos komisijų  posėdžiuose</t>
  </si>
  <si>
    <t>Atnaujinti Savivaldybės interneto svetainę anglų kalba</t>
  </si>
  <si>
    <t>Vykdyti miesto rinkodaros programos priemones</t>
  </si>
  <si>
    <t>Formuoti Savivaldybės firminį stilių, įsigyti suvenyrų, dovanų</t>
  </si>
  <si>
    <t xml:space="preserve">Įsigyta suvenyrų </t>
  </si>
  <si>
    <t>Leisti leidinius</t>
  </si>
  <si>
    <t>Išleistų leidinių skaičius</t>
  </si>
  <si>
    <t>Vykdyti konkursus, projektus</t>
  </si>
  <si>
    <t>5; 6; 8; 12; 14</t>
  </si>
  <si>
    <t>Įvykdytų konkursų, projektų skaičius</t>
  </si>
  <si>
    <t>Dalyvauti parodose</t>
  </si>
  <si>
    <t>5;8;14;11</t>
  </si>
  <si>
    <t>Parodų skaičius</t>
  </si>
  <si>
    <t>Formuoti patrauklaus turizmui miesto įvaizdį</t>
  </si>
  <si>
    <t>Vykdyti Panevėžio miesto turizmo rinkodarą</t>
  </si>
  <si>
    <t>Parengti, išleisti ir platinti turistams skirtą informacinį leidinį apie Panevėžio turizmo objektus</t>
  </si>
  <si>
    <t xml:space="preserve">0;5
</t>
  </si>
  <si>
    <t>Išleistas turistams skirtas leidinys</t>
  </si>
  <si>
    <t xml:space="preserve">Užtikrinti nemokamos informacijos apie Panevėžio miesto turizmo objektus ir  paslaugas teikimą (TIC biure, internete, parodose). </t>
  </si>
  <si>
    <t>Užtikrintas nuolatinis nemokamos informacijos teikimas miesto svečiams</t>
  </si>
  <si>
    <t xml:space="preserve">Veikianti turizmo informacijos interneto svetainė ir facebuko paskyra </t>
  </si>
  <si>
    <t>Paskatinti turizmo paslaugų plėtrą</t>
  </si>
  <si>
    <t>Vykdyti sutartinius įsipareigojimus dėl „Cido“ sporto arenos  veiklos</t>
  </si>
  <si>
    <t xml:space="preserve">0; 8
</t>
  </si>
  <si>
    <t>"Cido“ arenoje suorganizuotų renginių skaičius per metus</t>
  </si>
  <si>
    <t>Sumokėti draudimo mokesčiai</t>
  </si>
  <si>
    <r>
      <t xml:space="preserve">Specialiosios programos lėšos (Įstaigų pajamos už paslaugas) </t>
    </r>
    <r>
      <rPr>
        <b/>
        <sz val="9"/>
        <rFont val="Times New Roman"/>
        <family val="1"/>
      </rPr>
      <t>SP</t>
    </r>
  </si>
  <si>
    <t xml:space="preserve">ES </t>
  </si>
  <si>
    <t>Mokinių ugdymosi pasiekimų gerinimas diegiant kokybės krepšelį</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</si>
</sst>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
  </numFmts>
  <fonts count="73">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sz val="7"/>
      <name val="Times New Roman"/>
      <family val="1"/>
    </font>
    <font>
      <b/>
      <sz val="8"/>
      <name val="Times New Roman"/>
      <family val="1"/>
    </font>
    <font>
      <sz val="8"/>
      <name val="Times New Roman"/>
      <family val="1"/>
      <charset val="186"/>
    </font>
    <font>
      <b/>
      <sz val="12"/>
      <name val="Times New Roman"/>
      <family val="1"/>
    </font>
    <font>
      <b/>
      <sz val="9"/>
      <name val="Arial"/>
      <family val="2"/>
    </font>
    <font>
      <sz val="9"/>
      <name val="Arial"/>
      <family val="2"/>
    </font>
    <font>
      <sz val="8"/>
      <color theme="4"/>
      <name val="Times New Roman"/>
      <family val="1"/>
    </font>
    <font>
      <sz val="9"/>
      <name val="Times New Roman"/>
      <family val="1"/>
      <charset val="186"/>
    </font>
    <font>
      <sz val="8"/>
      <color rgb="FFFF0000"/>
      <name val="Times New Roman"/>
      <family val="1"/>
    </font>
    <font>
      <sz val="9"/>
      <name val="Arial"/>
      <family val="2"/>
      <charset val="186"/>
    </font>
    <font>
      <sz val="9"/>
      <color theme="4"/>
      <name val="Times New Roman"/>
      <family val="1"/>
    </font>
    <font>
      <sz val="10"/>
      <name val="Times NewRoman"/>
      <charset val="186"/>
    </font>
    <font>
      <b/>
      <sz val="9"/>
      <name val="Times New Roman"/>
      <family val="1"/>
      <charset val="186"/>
    </font>
    <font>
      <b/>
      <sz val="8"/>
      <name val="Times New Roman"/>
      <family val="1"/>
      <charset val="186"/>
    </font>
    <font>
      <sz val="11"/>
      <name val="Times New Roman"/>
      <family val="1"/>
      <charset val="186"/>
    </font>
    <font>
      <b/>
      <sz val="10"/>
      <name val="Arial"/>
      <family val="2"/>
      <charset val="186"/>
    </font>
    <font>
      <sz val="10"/>
      <color theme="4"/>
      <name val="Times New Roman"/>
      <family val="1"/>
    </font>
    <font>
      <sz val="9"/>
      <color rgb="FFFF0000"/>
      <name val="Times New Roman"/>
      <family val="1"/>
    </font>
    <font>
      <b/>
      <sz val="11"/>
      <name val="Times New Roman"/>
      <family val="1"/>
      <charset val="186"/>
    </font>
    <font>
      <sz val="10"/>
      <color rgb="FFFF0000"/>
      <name val="Times New Roman"/>
      <family val="1"/>
    </font>
    <font>
      <sz val="8"/>
      <name val="Arial"/>
      <family val="2"/>
    </font>
    <font>
      <vertAlign val="superscript"/>
      <sz val="10"/>
      <name val="Times New Roman"/>
      <family val="1"/>
      <charset val="186"/>
    </font>
    <font>
      <sz val="10"/>
      <color rgb="FF0070C0"/>
      <name val="Times New Roman"/>
      <family val="1"/>
    </font>
    <font>
      <vertAlign val="superscript"/>
      <sz val="10"/>
      <name val="Times New Roman"/>
      <family val="1"/>
    </font>
    <font>
      <b/>
      <sz val="9"/>
      <color theme="5"/>
      <name val="Times New Roman"/>
      <family val="1"/>
    </font>
    <font>
      <b/>
      <sz val="9"/>
      <color rgb="FF0070C0"/>
      <name val="Times New Roman"/>
      <family val="1"/>
    </font>
    <font>
      <b/>
      <sz val="9"/>
      <color indexed="81"/>
      <name val="Tahoma"/>
      <family val="2"/>
      <charset val="186"/>
    </font>
    <font>
      <sz val="9"/>
      <color indexed="81"/>
      <name val="Tahoma"/>
      <family val="2"/>
      <charset val="186"/>
    </font>
    <font>
      <sz val="9"/>
      <color theme="5"/>
      <name val="Times New Roman"/>
      <family val="1"/>
    </font>
    <font>
      <sz val="10"/>
      <color theme="5"/>
      <name val="Times New Roman"/>
      <family val="1"/>
    </font>
    <font>
      <sz val="9"/>
      <color theme="5"/>
      <name val="Arial"/>
      <family val="2"/>
    </font>
    <font>
      <b/>
      <sz val="10"/>
      <color theme="5"/>
      <name val="Arial"/>
      <family val="2"/>
    </font>
    <font>
      <b/>
      <sz val="10"/>
      <color theme="5"/>
      <name val="Times New Roman"/>
      <family val="1"/>
    </font>
    <font>
      <sz val="9"/>
      <color rgb="FF0070C0"/>
      <name val="Times New Roman"/>
      <family val="1"/>
    </font>
    <font>
      <b/>
      <sz val="9"/>
      <color rgb="FFFF0000"/>
      <name val="Times New Roman"/>
      <family val="1"/>
    </font>
    <font>
      <sz val="10"/>
      <color theme="5"/>
      <name val="Times New Roman"/>
      <family val="1"/>
      <charset val="186"/>
    </font>
    <font>
      <sz val="9"/>
      <color theme="5"/>
      <name val="Times New Roman"/>
      <family val="1"/>
      <charset val="186"/>
    </font>
    <font>
      <sz val="10"/>
      <color theme="5"/>
      <name val="Arial"/>
      <family val="2"/>
      <charset val="186"/>
    </font>
    <font>
      <strike/>
      <sz val="10"/>
      <name val="Cambria"/>
      <family val="1"/>
      <charset val="186"/>
    </font>
    <font>
      <strike/>
      <sz val="8"/>
      <name val="Times New Roman"/>
      <family val="1"/>
      <charset val="186"/>
    </font>
    <font>
      <b/>
      <sz val="9"/>
      <color theme="5"/>
      <name val="Arial"/>
      <family val="2"/>
    </font>
    <font>
      <sz val="8"/>
      <color rgb="FF0070C0"/>
      <name val="Times New Roman"/>
      <family val="1"/>
    </font>
    <font>
      <b/>
      <sz val="10"/>
      <color rgb="FF0070C0"/>
      <name val="Times New Roman"/>
      <family val="1"/>
      <charset val="186"/>
    </font>
    <font>
      <sz val="10"/>
      <color rgb="FF0070C0"/>
      <name val="Times New Roman"/>
      <family val="1"/>
      <charset val="186"/>
    </font>
    <font>
      <sz val="9"/>
      <color rgb="FFFF0000"/>
      <name val="Arial"/>
      <family val="2"/>
    </font>
    <font>
      <sz val="9"/>
      <color rgb="FFFF0000"/>
      <name val="Times New Roman"/>
      <family val="1"/>
      <charset val="186"/>
    </font>
    <font>
      <sz val="9"/>
      <color rgb="FF230BB5"/>
      <name val="Times New Roman"/>
      <family val="1"/>
    </font>
    <font>
      <b/>
      <sz val="8"/>
      <color rgb="FFFF0000"/>
      <name val="Times New Roman"/>
      <family val="1"/>
      <charset val="186"/>
    </font>
    <font>
      <sz val="11"/>
      <name val="Times New Roman"/>
      <family val="1"/>
    </font>
    <font>
      <sz val="11"/>
      <name val="Arial"/>
      <family val="2"/>
      <charset val="186"/>
    </font>
    <font>
      <strike/>
      <sz val="9"/>
      <name val="Times New Roman"/>
      <family val="1"/>
    </font>
    <font>
      <sz val="10"/>
      <color theme="5"/>
      <name val="Arial"/>
      <family val="2"/>
    </font>
    <font>
      <sz val="8"/>
      <color rgb="FF4F81BD"/>
      <name val="Times New Roman"/>
      <family val="1"/>
    </font>
    <font>
      <b/>
      <sz val="9"/>
      <color theme="1"/>
      <name val="Times New Roman"/>
      <family val="1"/>
    </font>
    <font>
      <sz val="10"/>
      <color rgb="FFFF0000"/>
      <name val="Times New Roman"/>
      <family val="1"/>
      <charset val="186"/>
    </font>
    <font>
      <b/>
      <sz val="10"/>
      <color rgb="FFFF0000"/>
      <name val="Times New Roman"/>
      <family val="1"/>
    </font>
  </fonts>
  <fills count="17">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99CCFF"/>
        <bgColor rgb="FF000000"/>
      </patternFill>
    </fill>
    <fill>
      <patternFill patternType="solid">
        <fgColor rgb="FFCCFFCC"/>
        <bgColor rgb="FF000000"/>
      </patternFill>
    </fill>
    <fill>
      <patternFill patternType="solid">
        <fgColor rgb="FFC0C0C0"/>
        <bgColor rgb="FF000000"/>
      </patternFill>
    </fill>
    <fill>
      <patternFill patternType="solid">
        <fgColor rgb="FFFFFFFF"/>
        <bgColor rgb="FF000000"/>
      </patternFill>
    </fill>
    <fill>
      <patternFill patternType="solid">
        <fgColor theme="0"/>
        <bgColor indexed="64"/>
      </patternFill>
    </fill>
    <fill>
      <patternFill patternType="solid">
        <fgColor rgb="FFBFBFBF"/>
        <bgColor rgb="FF000000"/>
      </patternFill>
    </fill>
    <fill>
      <patternFill patternType="solid">
        <fgColor rgb="FFFFFF00"/>
        <bgColor rgb="FF000000"/>
      </patternFill>
    </fill>
    <fill>
      <patternFill patternType="solid">
        <fgColor rgb="FFFFFF00"/>
        <bgColor indexed="64"/>
      </patternFill>
    </fill>
    <fill>
      <patternFill patternType="solid">
        <fgColor theme="0"/>
        <bgColor rgb="FF000000"/>
      </patternFill>
    </fill>
    <fill>
      <patternFill patternType="solid">
        <fgColor theme="0" tint="-0.249977111117893"/>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33">
    <xf numFmtId="0" fontId="0" fillId="0" borderId="0"/>
    <xf numFmtId="0" fontId="13" fillId="0" borderId="0"/>
    <xf numFmtId="0" fontId="10" fillId="0" borderId="0"/>
    <xf numFmtId="0" fontId="4" fillId="0" borderId="0"/>
    <xf numFmtId="0" fontId="14" fillId="0" borderId="0"/>
    <xf numFmtId="0" fontId="7" fillId="0" borderId="0"/>
    <xf numFmtId="43" fontId="14" fillId="0" borderId="0" applyFont="0" applyFill="0" applyBorder="0" applyAlignment="0" applyProtection="0"/>
    <xf numFmtId="0" fontId="7" fillId="0" borderId="0"/>
    <xf numFmtId="9" fontId="15" fillId="0" borderId="0" applyFont="0" applyFill="0" applyBorder="0" applyAlignment="0" applyProtection="0"/>
    <xf numFmtId="0" fontId="15" fillId="0" borderId="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cellStyleXfs>
  <cellXfs count="3104">
    <xf numFmtId="0" fontId="0" fillId="0" borderId="0" xfId="0"/>
    <xf numFmtId="0" fontId="2" fillId="0" borderId="0" xfId="0" applyFont="1" applyAlignment="1">
      <alignment vertical="top"/>
    </xf>
    <xf numFmtId="0" fontId="9" fillId="0" borderId="49" xfId="0" applyFont="1" applyBorder="1" applyAlignment="1">
      <alignment horizontal="center" vertical="top" wrapText="1"/>
    </xf>
    <xf numFmtId="0" fontId="9" fillId="0" borderId="24" xfId="0" applyFont="1" applyBorder="1" applyAlignment="1">
      <alignment vertical="top" wrapText="1"/>
    </xf>
    <xf numFmtId="0" fontId="9" fillId="0" borderId="18" xfId="0" applyFont="1" applyBorder="1" applyAlignment="1">
      <alignment horizontal="center" vertical="top" wrapText="1"/>
    </xf>
    <xf numFmtId="0" fontId="8" fillId="0" borderId="47" xfId="0" applyFont="1" applyBorder="1" applyAlignment="1">
      <alignment vertical="top" wrapText="1"/>
    </xf>
    <xf numFmtId="0" fontId="9" fillId="0" borderId="42" xfId="0" applyFont="1" applyBorder="1" applyAlignment="1">
      <alignment horizontal="center" vertical="top" wrapText="1"/>
    </xf>
    <xf numFmtId="0" fontId="8" fillId="0" borderId="45" xfId="0" applyFont="1" applyBorder="1" applyAlignment="1">
      <alignment vertical="top" wrapText="1"/>
    </xf>
    <xf numFmtId="0" fontId="9" fillId="0" borderId="50" xfId="0" applyFont="1" applyBorder="1" applyAlignment="1">
      <alignment horizontal="center" vertical="top" wrapText="1"/>
    </xf>
    <xf numFmtId="0" fontId="8" fillId="0" borderId="75" xfId="0" applyFont="1" applyBorder="1" applyAlignment="1">
      <alignment vertical="top" wrapText="1"/>
    </xf>
    <xf numFmtId="0" fontId="4" fillId="0" borderId="0" xfId="0" applyFont="1" applyFill="1" applyBorder="1" applyAlignment="1">
      <alignment horizontal="center" vertical="top"/>
    </xf>
    <xf numFmtId="0" fontId="10" fillId="0" borderId="0" xfId="0" applyFont="1" applyAlignment="1">
      <alignment horizontal="left" vertical="top" wrapText="1"/>
    </xf>
    <xf numFmtId="0" fontId="11" fillId="0" borderId="0" xfId="0" applyNumberFormat="1" applyFont="1" applyAlignment="1">
      <alignment vertical="top"/>
    </xf>
    <xf numFmtId="0" fontId="11" fillId="0" borderId="0" xfId="0" applyFont="1" applyAlignment="1">
      <alignment vertical="top"/>
    </xf>
    <xf numFmtId="0" fontId="11" fillId="0" borderId="0" xfId="0" applyFont="1" applyAlignment="1">
      <alignment horizontal="center" vertical="top"/>
    </xf>
    <xf numFmtId="0" fontId="4" fillId="0" borderId="0" xfId="0" applyFont="1" applyFill="1" applyAlignment="1">
      <alignment horizontal="center" vertical="top"/>
    </xf>
    <xf numFmtId="0" fontId="7" fillId="0" borderId="0" xfId="0" applyFont="1" applyAlignment="1">
      <alignment horizontal="center" vertical="top"/>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49" fontId="2" fillId="0" borderId="14" xfId="0" applyNumberFormat="1" applyFont="1" applyFill="1" applyBorder="1" applyAlignment="1">
      <alignment horizontal="center" vertical="top"/>
    </xf>
    <xf numFmtId="0" fontId="6" fillId="0" borderId="8" xfId="0" applyFont="1" applyFill="1" applyBorder="1" applyAlignment="1">
      <alignment horizontal="center" vertical="top" wrapText="1"/>
    </xf>
    <xf numFmtId="164" fontId="6" fillId="0" borderId="9" xfId="0" applyNumberFormat="1" applyFont="1" applyFill="1" applyBorder="1" applyAlignment="1">
      <alignment horizontal="center" vertical="center"/>
    </xf>
    <xf numFmtId="164" fontId="6" fillId="0" borderId="8" xfId="0" applyNumberFormat="1" applyFont="1" applyFill="1" applyBorder="1" applyAlignment="1">
      <alignment horizontal="center" vertical="center"/>
    </xf>
    <xf numFmtId="164" fontId="5" fillId="5" borderId="12" xfId="0" applyNumberFormat="1" applyFont="1" applyFill="1" applyBorder="1" applyAlignment="1">
      <alignment horizontal="center" vertical="center"/>
    </xf>
    <xf numFmtId="164" fontId="6" fillId="0" borderId="77" xfId="0" applyNumberFormat="1" applyFont="1" applyFill="1" applyBorder="1" applyAlignment="1">
      <alignment horizontal="center" vertical="center"/>
    </xf>
    <xf numFmtId="164" fontId="5" fillId="3" borderId="3" xfId="0" applyNumberFormat="1" applyFont="1" applyFill="1" applyBorder="1" applyAlignment="1">
      <alignment horizontal="center" vertical="center"/>
    </xf>
    <xf numFmtId="0" fontId="19" fillId="0" borderId="16" xfId="0" applyNumberFormat="1" applyFont="1" applyFill="1" applyBorder="1" applyAlignment="1">
      <alignment horizontal="center" vertical="top"/>
    </xf>
    <xf numFmtId="0" fontId="19" fillId="0" borderId="20" xfId="0" applyNumberFormat="1" applyFont="1" applyFill="1" applyBorder="1" applyAlignment="1">
      <alignment horizontal="center" vertical="top"/>
    </xf>
    <xf numFmtId="164" fontId="5" fillId="5" borderId="1" xfId="0" applyNumberFormat="1" applyFont="1" applyFill="1" applyBorder="1" applyAlignment="1">
      <alignment horizontal="center" vertical="center"/>
    </xf>
    <xf numFmtId="164" fontId="5" fillId="5" borderId="63" xfId="0" applyNumberFormat="1" applyFont="1" applyFill="1" applyBorder="1" applyAlignment="1">
      <alignment horizontal="center" vertical="center"/>
    </xf>
    <xf numFmtId="164" fontId="5" fillId="5" borderId="53" xfId="0" applyNumberFormat="1" applyFont="1" applyFill="1" applyBorder="1" applyAlignment="1">
      <alignment horizontal="center" vertical="center"/>
    </xf>
    <xf numFmtId="164" fontId="5" fillId="2" borderId="3" xfId="0" applyNumberFormat="1" applyFont="1" applyFill="1" applyBorder="1" applyAlignment="1">
      <alignment horizontal="center" vertical="top"/>
    </xf>
    <xf numFmtId="49" fontId="5" fillId="6" borderId="3" xfId="0" applyNumberFormat="1" applyFont="1" applyFill="1" applyBorder="1" applyAlignment="1">
      <alignment horizontal="center" vertical="top"/>
    </xf>
    <xf numFmtId="164" fontId="5" fillId="6" borderId="29" xfId="0" applyNumberFormat="1" applyFont="1" applyFill="1" applyBorder="1" applyAlignment="1">
      <alignment horizontal="center" vertical="top"/>
    </xf>
    <xf numFmtId="0" fontId="2" fillId="0" borderId="0" xfId="0" applyFont="1" applyBorder="1" applyAlignment="1">
      <alignment vertical="top"/>
    </xf>
    <xf numFmtId="0" fontId="10" fillId="0" borderId="0" xfId="0" applyFont="1" applyAlignment="1">
      <alignment vertical="top"/>
    </xf>
    <xf numFmtId="0" fontId="10" fillId="0" borderId="0" xfId="0" applyFont="1" applyBorder="1" applyAlignment="1">
      <alignment vertical="top"/>
    </xf>
    <xf numFmtId="0" fontId="23" fillId="0" borderId="0" xfId="0" applyFont="1" applyBorder="1" applyAlignment="1">
      <alignment vertical="top"/>
    </xf>
    <xf numFmtId="164" fontId="6" fillId="4" borderId="5" xfId="0" applyNumberFormat="1" applyFont="1" applyFill="1" applyBorder="1" applyAlignment="1">
      <alignment horizontal="left" vertical="center" wrapText="1"/>
    </xf>
    <xf numFmtId="164" fontId="6" fillId="0" borderId="10" xfId="0" applyNumberFormat="1" applyFont="1" applyFill="1" applyBorder="1" applyAlignment="1">
      <alignment horizontal="center" vertical="center"/>
    </xf>
    <xf numFmtId="164" fontId="6" fillId="0" borderId="11" xfId="0" applyNumberFormat="1" applyFont="1" applyFill="1" applyBorder="1" applyAlignment="1">
      <alignment horizontal="center" vertical="center"/>
    </xf>
    <xf numFmtId="164" fontId="6" fillId="0" borderId="51" xfId="0" applyNumberFormat="1" applyFont="1" applyFill="1" applyBorder="1" applyAlignment="1">
      <alignment horizontal="left" vertical="center" wrapText="1"/>
    </xf>
    <xf numFmtId="0" fontId="23" fillId="0" borderId="0" xfId="0" applyFont="1" applyBorder="1" applyAlignment="1">
      <alignment horizontal="left" vertical="top"/>
    </xf>
    <xf numFmtId="164" fontId="6" fillId="0" borderId="54" xfId="0" applyNumberFormat="1" applyFont="1" applyFill="1" applyBorder="1" applyAlignment="1">
      <alignment horizontal="left" vertical="center" wrapText="1"/>
    </xf>
    <xf numFmtId="0" fontId="18" fillId="5" borderId="49" xfId="0" applyFont="1" applyFill="1" applyBorder="1" applyAlignment="1">
      <alignment horizontal="center" vertical="top"/>
    </xf>
    <xf numFmtId="164" fontId="5" fillId="5" borderId="32" xfId="0" applyNumberFormat="1" applyFont="1" applyFill="1" applyBorder="1" applyAlignment="1">
      <alignment horizontal="center" vertical="center"/>
    </xf>
    <xf numFmtId="0" fontId="6" fillId="0" borderId="44" xfId="0" applyFont="1" applyBorder="1" applyAlignment="1">
      <alignment horizontal="left" wrapText="1"/>
    </xf>
    <xf numFmtId="0" fontId="23" fillId="0" borderId="0" xfId="0" applyFont="1" applyFill="1" applyBorder="1" applyAlignment="1">
      <alignment vertical="top"/>
    </xf>
    <xf numFmtId="164" fontId="6" fillId="0" borderId="25" xfId="0" applyNumberFormat="1" applyFont="1" applyFill="1" applyBorder="1" applyAlignment="1">
      <alignment horizontal="center" vertical="center"/>
    </xf>
    <xf numFmtId="164" fontId="6" fillId="0" borderId="5" xfId="0" applyNumberFormat="1" applyFont="1" applyFill="1" applyBorder="1" applyAlignment="1">
      <alignment horizontal="center" vertical="center" wrapText="1"/>
    </xf>
    <xf numFmtId="164" fontId="6" fillId="4" borderId="52" xfId="0" applyNumberFormat="1" applyFont="1" applyFill="1" applyBorder="1" applyAlignment="1">
      <alignment horizontal="left" vertical="center" wrapText="1"/>
    </xf>
    <xf numFmtId="0" fontId="6" fillId="0" borderId="17" xfId="0" applyFont="1" applyFill="1" applyBorder="1" applyAlignment="1">
      <alignment horizontal="center" vertical="top" wrapText="1"/>
    </xf>
    <xf numFmtId="164" fontId="6" fillId="0" borderId="6" xfId="0" applyNumberFormat="1" applyFont="1" applyFill="1" applyBorder="1" applyAlignment="1">
      <alignment horizontal="center" vertical="center"/>
    </xf>
    <xf numFmtId="164" fontId="6" fillId="0" borderId="19" xfId="0" applyNumberFormat="1" applyFont="1" applyFill="1" applyBorder="1" applyAlignment="1">
      <alignment horizontal="center" vertical="center"/>
    </xf>
    <xf numFmtId="164" fontId="6" fillId="0" borderId="7" xfId="0" applyNumberFormat="1" applyFont="1" applyFill="1" applyBorder="1" applyAlignment="1">
      <alignment horizontal="center" vertical="center"/>
    </xf>
    <xf numFmtId="164" fontId="6" fillId="0" borderId="18" xfId="0" applyNumberFormat="1" applyFont="1" applyFill="1" applyBorder="1" applyAlignment="1">
      <alignment horizontal="center" vertical="center" wrapText="1"/>
    </xf>
    <xf numFmtId="164" fontId="6" fillId="0" borderId="18" xfId="0" applyNumberFormat="1" applyFont="1" applyFill="1" applyBorder="1" applyAlignment="1">
      <alignment horizontal="center" vertical="center"/>
    </xf>
    <xf numFmtId="164" fontId="6" fillId="4" borderId="59" xfId="0" applyNumberFormat="1" applyFont="1" applyFill="1" applyBorder="1" applyAlignment="1">
      <alignment horizontal="left" vertical="center" wrapText="1"/>
    </xf>
    <xf numFmtId="0" fontId="6" fillId="0" borderId="51" xfId="0" applyFont="1" applyFill="1" applyBorder="1" applyAlignment="1">
      <alignment horizontal="center" vertical="top" wrapText="1"/>
    </xf>
    <xf numFmtId="164" fontId="5" fillId="0" borderId="18" xfId="0" applyNumberFormat="1" applyFont="1" applyFill="1" applyBorder="1" applyAlignment="1">
      <alignment horizontal="center" vertical="center" wrapText="1"/>
    </xf>
    <xf numFmtId="164" fontId="5" fillId="0" borderId="18" xfId="0" applyNumberFormat="1" applyFont="1" applyFill="1" applyBorder="1" applyAlignment="1">
      <alignment horizontal="center" vertical="center"/>
    </xf>
    <xf numFmtId="164" fontId="6" fillId="0" borderId="28"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xf>
    <xf numFmtId="164" fontId="5" fillId="0" borderId="59" xfId="0" applyNumberFormat="1" applyFont="1" applyFill="1" applyBorder="1" applyAlignment="1">
      <alignment horizontal="center" vertical="center"/>
    </xf>
    <xf numFmtId="164" fontId="5" fillId="5" borderId="2" xfId="0" applyNumberFormat="1" applyFont="1" applyFill="1" applyBorder="1" applyAlignment="1">
      <alignment horizontal="center" vertical="center"/>
    </xf>
    <xf numFmtId="0" fontId="24" fillId="0" borderId="44" xfId="0" applyFont="1" applyBorder="1" applyAlignment="1">
      <alignment wrapText="1"/>
    </xf>
    <xf numFmtId="0" fontId="6" fillId="0" borderId="42" xfId="0" applyFont="1" applyFill="1" applyBorder="1" applyAlignment="1">
      <alignment horizontal="center" vertical="top" wrapText="1"/>
    </xf>
    <xf numFmtId="0" fontId="6" fillId="0" borderId="43" xfId="0" applyFont="1" applyFill="1" applyBorder="1" applyAlignment="1">
      <alignment horizontal="center" vertical="top" wrapText="1"/>
    </xf>
    <xf numFmtId="0" fontId="25" fillId="0" borderId="0" xfId="0" applyFont="1" applyFill="1" applyBorder="1" applyAlignment="1">
      <alignment vertical="top"/>
    </xf>
    <xf numFmtId="0" fontId="23" fillId="0" borderId="0" xfId="0" applyFont="1" applyFill="1" applyBorder="1" applyAlignment="1">
      <alignment horizontal="center" vertical="top" wrapText="1"/>
    </xf>
    <xf numFmtId="164" fontId="6" fillId="0" borderId="20"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wrapText="1"/>
    </xf>
    <xf numFmtId="164" fontId="5" fillId="5" borderId="21" xfId="0" applyNumberFormat="1" applyFont="1" applyFill="1" applyBorder="1" applyAlignment="1">
      <alignment horizontal="center" vertical="center" wrapText="1"/>
    </xf>
    <xf numFmtId="164" fontId="6" fillId="0" borderId="5" xfId="0" applyNumberFormat="1" applyFont="1" applyFill="1" applyBorder="1" applyAlignment="1">
      <alignment horizontal="left" vertical="center"/>
    </xf>
    <xf numFmtId="0" fontId="2" fillId="0" borderId="0" xfId="0" applyFont="1" applyFill="1" applyBorder="1" applyAlignment="1">
      <alignment horizontal="center" vertical="top" wrapText="1"/>
    </xf>
    <xf numFmtId="0" fontId="6" fillId="0" borderId="42" xfId="0" applyFont="1" applyFill="1" applyBorder="1" applyAlignment="1">
      <alignment horizontal="left" vertical="top" wrapText="1"/>
    </xf>
    <xf numFmtId="164" fontId="6" fillId="0" borderId="52" xfId="0" applyNumberFormat="1" applyFont="1" applyFill="1" applyBorder="1" applyAlignment="1">
      <alignment horizontal="center" vertical="top"/>
    </xf>
    <xf numFmtId="164" fontId="24" fillId="0" borderId="25" xfId="0" applyNumberFormat="1" applyFont="1" applyFill="1" applyBorder="1" applyAlignment="1">
      <alignment horizontal="center" vertical="top"/>
    </xf>
    <xf numFmtId="164" fontId="6" fillId="4" borderId="5" xfId="0" applyNumberFormat="1" applyFont="1" applyFill="1" applyBorder="1" applyAlignment="1">
      <alignment horizontal="center" vertical="top"/>
    </xf>
    <xf numFmtId="0" fontId="6" fillId="0" borderId="47" xfId="0" applyFont="1" applyFill="1" applyBorder="1" applyAlignment="1">
      <alignment horizontal="center" vertical="top"/>
    </xf>
    <xf numFmtId="164" fontId="6" fillId="0" borderId="59" xfId="0" applyNumberFormat="1" applyFont="1" applyFill="1" applyBorder="1" applyAlignment="1">
      <alignment horizontal="center" vertical="top"/>
    </xf>
    <xf numFmtId="164" fontId="5" fillId="0" borderId="19" xfId="0" applyNumberFormat="1" applyFont="1" applyFill="1" applyBorder="1" applyAlignment="1">
      <alignment horizontal="center" vertical="top"/>
    </xf>
    <xf numFmtId="164" fontId="5" fillId="0" borderId="7" xfId="0" applyNumberFormat="1" applyFont="1" applyFill="1" applyBorder="1" applyAlignment="1">
      <alignment horizontal="center" vertical="top"/>
    </xf>
    <xf numFmtId="164" fontId="6" fillId="4" borderId="18" xfId="0" applyNumberFormat="1" applyFont="1" applyFill="1" applyBorder="1" applyAlignment="1">
      <alignment horizontal="center" vertical="top"/>
    </xf>
    <xf numFmtId="164" fontId="6" fillId="0" borderId="18" xfId="0" applyNumberFormat="1" applyFont="1" applyFill="1" applyBorder="1" applyAlignment="1">
      <alignment horizontal="center" vertical="top"/>
    </xf>
    <xf numFmtId="164" fontId="5" fillId="5" borderId="53" xfId="0" applyNumberFormat="1" applyFont="1" applyFill="1" applyBorder="1" applyAlignment="1">
      <alignment horizontal="center" vertical="top"/>
    </xf>
    <xf numFmtId="164" fontId="5" fillId="5" borderId="63" xfId="0" applyNumberFormat="1" applyFont="1" applyFill="1" applyBorder="1" applyAlignment="1">
      <alignment horizontal="center" vertical="top"/>
    </xf>
    <xf numFmtId="1" fontId="2" fillId="0" borderId="26" xfId="0" applyNumberFormat="1" applyFont="1" applyFill="1" applyBorder="1" applyAlignment="1">
      <alignment horizontal="center" vertical="top"/>
    </xf>
    <xf numFmtId="9" fontId="2" fillId="0" borderId="27" xfId="0" applyNumberFormat="1" applyFont="1" applyFill="1" applyBorder="1" applyAlignment="1">
      <alignment horizontal="center" vertical="top"/>
    </xf>
    <xf numFmtId="9" fontId="2" fillId="0" borderId="30" xfId="0" applyNumberFormat="1" applyFont="1" applyFill="1" applyBorder="1" applyAlignment="1">
      <alignment horizontal="center" vertical="top"/>
    </xf>
    <xf numFmtId="9" fontId="2" fillId="0" borderId="31" xfId="0" applyNumberFormat="1" applyFont="1" applyFill="1" applyBorder="1" applyAlignment="1">
      <alignment horizontal="center" vertical="top"/>
    </xf>
    <xf numFmtId="2" fontId="23" fillId="0" borderId="0" xfId="0" applyNumberFormat="1" applyFont="1" applyBorder="1" applyAlignment="1">
      <alignment vertical="top"/>
    </xf>
    <xf numFmtId="164" fontId="5" fillId="0" borderId="76" xfId="0" applyNumberFormat="1" applyFont="1" applyFill="1" applyBorder="1" applyAlignment="1">
      <alignment horizontal="center" vertical="top"/>
    </xf>
    <xf numFmtId="0" fontId="2" fillId="0" borderId="27" xfId="0" applyNumberFormat="1" applyFont="1" applyFill="1" applyBorder="1" applyAlignment="1">
      <alignment horizontal="center" vertical="top"/>
    </xf>
    <xf numFmtId="164" fontId="6" fillId="0" borderId="6" xfId="0" applyNumberFormat="1" applyFont="1" applyFill="1" applyBorder="1" applyAlignment="1">
      <alignment horizontal="center" vertical="top"/>
    </xf>
    <xf numFmtId="164" fontId="5" fillId="0" borderId="28" xfId="0" applyNumberFormat="1" applyFont="1" applyFill="1" applyBorder="1" applyAlignment="1">
      <alignment horizontal="center" vertical="top"/>
    </xf>
    <xf numFmtId="164" fontId="5" fillId="0" borderId="20" xfId="0" applyNumberFormat="1" applyFont="1" applyFill="1" applyBorder="1" applyAlignment="1">
      <alignment horizontal="center" vertical="top"/>
    </xf>
    <xf numFmtId="164" fontId="6" fillId="4" borderId="0" xfId="0" applyNumberFormat="1" applyFont="1" applyFill="1" applyBorder="1" applyAlignment="1">
      <alignment horizontal="center" vertical="top"/>
    </xf>
    <xf numFmtId="9" fontId="2" fillId="0" borderId="19" xfId="0" applyNumberFormat="1" applyFont="1" applyFill="1" applyBorder="1" applyAlignment="1">
      <alignment horizontal="center" vertical="top"/>
    </xf>
    <xf numFmtId="9" fontId="2" fillId="0" borderId="20" xfId="0" applyNumberFormat="1" applyFont="1" applyFill="1" applyBorder="1" applyAlignment="1">
      <alignment horizontal="center" vertical="top"/>
    </xf>
    <xf numFmtId="1" fontId="2" fillId="0" borderId="15" xfId="0" applyNumberFormat="1" applyFont="1" applyFill="1" applyBorder="1" applyAlignment="1">
      <alignment horizontal="center" vertical="top"/>
    </xf>
    <xf numFmtId="0" fontId="2" fillId="0" borderId="16" xfId="0" applyNumberFormat="1" applyFont="1" applyFill="1" applyBorder="1" applyAlignment="1">
      <alignment horizontal="center" vertical="top"/>
    </xf>
    <xf numFmtId="9" fontId="2" fillId="0" borderId="13" xfId="0" applyNumberFormat="1" applyFont="1" applyFill="1" applyBorder="1" applyAlignment="1">
      <alignment horizontal="center" vertical="top"/>
    </xf>
    <xf numFmtId="9" fontId="2" fillId="0" borderId="1" xfId="0" applyNumberFormat="1" applyFont="1" applyFill="1" applyBorder="1" applyAlignment="1">
      <alignment horizontal="center" vertical="top"/>
    </xf>
    <xf numFmtId="9" fontId="2" fillId="0" borderId="2" xfId="0" applyNumberFormat="1" applyFont="1" applyFill="1" applyBorder="1" applyAlignment="1">
      <alignment horizontal="center" vertical="top"/>
    </xf>
    <xf numFmtId="0" fontId="2" fillId="2" borderId="43" xfId="0" applyFont="1" applyFill="1" applyBorder="1" applyAlignment="1">
      <alignment vertical="top"/>
    </xf>
    <xf numFmtId="0" fontId="2" fillId="2" borderId="45" xfId="0" applyFont="1" applyFill="1" applyBorder="1" applyAlignment="1">
      <alignment vertical="top"/>
    </xf>
    <xf numFmtId="0" fontId="19" fillId="0" borderId="14" xfId="0" applyNumberFormat="1" applyFont="1" applyFill="1" applyBorder="1" applyAlignment="1">
      <alignment horizontal="center" vertical="top"/>
    </xf>
    <xf numFmtId="0" fontId="19" fillId="0" borderId="17" xfId="0" applyNumberFormat="1" applyFont="1" applyFill="1" applyBorder="1" applyAlignment="1">
      <alignment horizontal="center" vertical="top"/>
    </xf>
    <xf numFmtId="164" fontId="6" fillId="0" borderId="37" xfId="0" applyNumberFormat="1" applyFont="1" applyFill="1" applyBorder="1" applyAlignment="1">
      <alignment horizontal="center" vertical="top"/>
    </xf>
    <xf numFmtId="164" fontId="6" fillId="0" borderId="38" xfId="0" applyNumberFormat="1" applyFont="1" applyFill="1" applyBorder="1" applyAlignment="1">
      <alignment horizontal="center" vertical="top"/>
    </xf>
    <xf numFmtId="0" fontId="19" fillId="0" borderId="19" xfId="0" applyNumberFormat="1" applyFont="1" applyFill="1" applyBorder="1" applyAlignment="1">
      <alignment horizontal="center" vertical="top"/>
    </xf>
    <xf numFmtId="0" fontId="19" fillId="0" borderId="0" xfId="0" applyNumberFormat="1" applyFont="1" applyFill="1" applyBorder="1" applyAlignment="1">
      <alignment horizontal="center" vertical="top"/>
    </xf>
    <xf numFmtId="0" fontId="7" fillId="0" borderId="37" xfId="0" applyFont="1" applyBorder="1" applyAlignment="1"/>
    <xf numFmtId="0" fontId="7" fillId="0" borderId="36" xfId="0" applyFont="1" applyBorder="1" applyAlignment="1"/>
    <xf numFmtId="0" fontId="7" fillId="0" borderId="38" xfId="0" applyFont="1" applyBorder="1" applyAlignment="1"/>
    <xf numFmtId="0" fontId="7" fillId="0" borderId="55" xfId="0" applyFont="1" applyBorder="1" applyAlignment="1"/>
    <xf numFmtId="0" fontId="7" fillId="0" borderId="42" xfId="0" applyFont="1" applyBorder="1" applyAlignment="1"/>
    <xf numFmtId="0" fontId="19" fillId="0" borderId="14" xfId="0" applyFont="1" applyFill="1" applyBorder="1" applyAlignment="1">
      <alignment horizontal="center" vertical="top"/>
    </xf>
    <xf numFmtId="0" fontId="19" fillId="0" borderId="16" xfId="0" applyFont="1" applyFill="1" applyBorder="1" applyAlignment="1">
      <alignment horizontal="center" vertical="top"/>
    </xf>
    <xf numFmtId="0" fontId="18" fillId="5" borderId="42" xfId="0" applyFont="1" applyFill="1" applyBorder="1" applyAlignment="1">
      <alignment horizontal="center" vertical="top"/>
    </xf>
    <xf numFmtId="164" fontId="5" fillId="5" borderId="41" xfId="0" applyNumberFormat="1" applyFont="1" applyFill="1" applyBorder="1" applyAlignment="1">
      <alignment horizontal="center" vertical="top"/>
    </xf>
    <xf numFmtId="164" fontId="5" fillId="5" borderId="30" xfId="0" applyNumberFormat="1" applyFont="1" applyFill="1" applyBorder="1" applyAlignment="1">
      <alignment horizontal="center" vertical="top"/>
    </xf>
    <xf numFmtId="164" fontId="5" fillId="5" borderId="40" xfId="0" applyNumberFormat="1" applyFont="1" applyFill="1" applyBorder="1" applyAlignment="1">
      <alignment horizontal="center" vertical="top"/>
    </xf>
    <xf numFmtId="164" fontId="5" fillId="5" borderId="42" xfId="0" applyNumberFormat="1" applyFont="1" applyFill="1" applyBorder="1" applyAlignment="1">
      <alignment horizontal="center" vertical="top"/>
    </xf>
    <xf numFmtId="164" fontId="5" fillId="5" borderId="43" xfId="0" applyNumberFormat="1" applyFont="1" applyFill="1" applyBorder="1" applyAlignment="1">
      <alignment horizontal="center" vertical="top"/>
    </xf>
    <xf numFmtId="0" fontId="19" fillId="0" borderId="4" xfId="0" applyFont="1" applyFill="1" applyBorder="1" applyAlignment="1">
      <alignment horizontal="center" vertical="top"/>
    </xf>
    <xf numFmtId="0" fontId="19" fillId="0" borderId="60" xfId="0" applyFont="1" applyFill="1" applyBorder="1" applyAlignment="1">
      <alignment horizontal="center" vertical="top"/>
    </xf>
    <xf numFmtId="164" fontId="5" fillId="3" borderId="41" xfId="0" applyNumberFormat="1" applyFont="1" applyFill="1" applyBorder="1" applyAlignment="1">
      <alignment horizontal="center" vertical="top"/>
    </xf>
    <xf numFmtId="0" fontId="2" fillId="3" borderId="44" xfId="0" applyFont="1" applyFill="1" applyBorder="1" applyAlignment="1">
      <alignment horizontal="center" vertical="top" wrapText="1"/>
    </xf>
    <xf numFmtId="164" fontId="5" fillId="2" borderId="33" xfId="0" applyNumberFormat="1" applyFont="1" applyFill="1" applyBorder="1" applyAlignment="1">
      <alignment horizontal="center" vertical="top"/>
    </xf>
    <xf numFmtId="0" fontId="4" fillId="0" borderId="30" xfId="0" applyNumberFormat="1" applyFont="1" applyFill="1" applyBorder="1" applyAlignment="1">
      <alignment horizontal="center" vertical="top"/>
    </xf>
    <xf numFmtId="0" fontId="4" fillId="0" borderId="43" xfId="0" applyNumberFormat="1" applyFont="1" applyFill="1" applyBorder="1" applyAlignment="1">
      <alignment horizontal="center" vertical="top"/>
    </xf>
    <xf numFmtId="0" fontId="4" fillId="0" borderId="31" xfId="0" applyNumberFormat="1" applyFont="1" applyFill="1" applyBorder="1" applyAlignment="1">
      <alignment horizontal="center" vertical="top"/>
    </xf>
    <xf numFmtId="0" fontId="27" fillId="0" borderId="0" xfId="0" applyFont="1" applyFill="1" applyAlignment="1">
      <alignment vertical="top"/>
    </xf>
    <xf numFmtId="49" fontId="4" fillId="0" borderId="0" xfId="0" applyNumberFormat="1" applyFont="1" applyFill="1" applyBorder="1" applyAlignment="1">
      <alignment horizontal="left" vertical="top" wrapText="1"/>
    </xf>
    <xf numFmtId="0" fontId="15" fillId="0" borderId="0" xfId="0" applyFont="1" applyBorder="1" applyAlignment="1">
      <alignment horizontal="left" vertical="top" wrapText="1"/>
    </xf>
    <xf numFmtId="164" fontId="5" fillId="5" borderId="45" xfId="0" applyNumberFormat="1" applyFont="1" applyFill="1" applyBorder="1" applyAlignment="1">
      <alignment horizontal="center" vertical="top"/>
    </xf>
    <xf numFmtId="0" fontId="2" fillId="0" borderId="0" xfId="0" applyFont="1" applyFill="1" applyBorder="1" applyAlignment="1">
      <alignment vertical="top"/>
    </xf>
    <xf numFmtId="0" fontId="9" fillId="0" borderId="0" xfId="0" applyNumberFormat="1" applyFont="1" applyFill="1" applyBorder="1" applyAlignment="1">
      <alignment vertical="top"/>
    </xf>
    <xf numFmtId="0" fontId="9" fillId="0" borderId="0" xfId="0" applyFont="1" applyFill="1" applyBorder="1" applyAlignment="1">
      <alignment vertical="top"/>
    </xf>
    <xf numFmtId="0" fontId="9" fillId="0" borderId="0" xfId="0" applyFont="1" applyFill="1" applyBorder="1" applyAlignment="1">
      <alignment horizontal="center" vertical="top"/>
    </xf>
    <xf numFmtId="0" fontId="7" fillId="0" borderId="0" xfId="0" applyFont="1" applyFill="1" applyBorder="1" applyAlignment="1">
      <alignment horizontal="center" vertical="top"/>
    </xf>
    <xf numFmtId="0" fontId="2" fillId="0" borderId="1" xfId="0" applyFont="1" applyFill="1" applyBorder="1" applyAlignment="1">
      <alignment horizontal="center" vertical="center" textRotation="90"/>
    </xf>
    <xf numFmtId="0" fontId="2" fillId="0" borderId="2" xfId="0" applyFont="1" applyFill="1" applyBorder="1" applyAlignment="1">
      <alignment horizontal="center" vertical="center" textRotation="90"/>
    </xf>
    <xf numFmtId="49" fontId="5" fillId="7" borderId="3" xfId="0" applyNumberFormat="1" applyFont="1" applyFill="1" applyBorder="1" applyAlignment="1">
      <alignment horizontal="center" vertical="top" wrapText="1"/>
    </xf>
    <xf numFmtId="49" fontId="5" fillId="7" borderId="3" xfId="0" applyNumberFormat="1" applyFont="1" applyFill="1" applyBorder="1" applyAlignment="1">
      <alignment horizontal="center" vertical="top"/>
    </xf>
    <xf numFmtId="49" fontId="5" fillId="8" borderId="4" xfId="0" applyNumberFormat="1" applyFont="1" applyFill="1" applyBorder="1" applyAlignment="1">
      <alignment horizontal="center" vertical="top"/>
    </xf>
    <xf numFmtId="0" fontId="4" fillId="0" borderId="5" xfId="0" applyFont="1" applyFill="1" applyBorder="1" applyAlignment="1">
      <alignment horizontal="left" vertical="top"/>
    </xf>
    <xf numFmtId="0" fontId="6" fillId="0" borderId="66" xfId="0" applyNumberFormat="1" applyFont="1" applyFill="1" applyBorder="1" applyAlignment="1">
      <alignment horizontal="center" vertical="top"/>
    </xf>
    <xf numFmtId="0" fontId="2" fillId="0" borderId="35" xfId="0" applyFont="1" applyFill="1" applyBorder="1" applyAlignment="1">
      <alignment vertical="top"/>
    </xf>
    <xf numFmtId="0" fontId="6" fillId="0" borderId="27" xfId="0" applyNumberFormat="1" applyFont="1" applyFill="1" applyBorder="1" applyAlignment="1">
      <alignment horizontal="center" vertical="top"/>
    </xf>
    <xf numFmtId="0" fontId="6" fillId="0" borderId="51" xfId="0" applyFont="1" applyFill="1" applyBorder="1" applyAlignment="1">
      <alignment horizontal="center" vertical="top"/>
    </xf>
    <xf numFmtId="0" fontId="10" fillId="0" borderId="51" xfId="0" applyFont="1" applyFill="1" applyBorder="1" applyAlignment="1">
      <alignment horizontal="left" vertical="top"/>
    </xf>
    <xf numFmtId="0" fontId="6" fillId="0" borderId="59" xfId="0" applyNumberFormat="1" applyFont="1" applyFill="1" applyBorder="1" applyAlignment="1">
      <alignment horizontal="center" vertical="top"/>
    </xf>
    <xf numFmtId="0" fontId="2" fillId="0" borderId="7" xfId="0" applyFont="1" applyFill="1" applyBorder="1" applyAlignment="1">
      <alignment vertical="top"/>
    </xf>
    <xf numFmtId="0" fontId="6" fillId="0" borderId="20" xfId="0" applyNumberFormat="1" applyFont="1" applyFill="1" applyBorder="1" applyAlignment="1">
      <alignment horizontal="center" vertical="top"/>
    </xf>
    <xf numFmtId="9" fontId="6" fillId="0" borderId="59" xfId="0" applyNumberFormat="1" applyFont="1" applyFill="1" applyBorder="1" applyAlignment="1">
      <alignment horizontal="center" vertical="top"/>
    </xf>
    <xf numFmtId="9" fontId="6" fillId="0" borderId="20" xfId="0" applyNumberFormat="1" applyFont="1" applyFill="1" applyBorder="1" applyAlignment="1">
      <alignment horizontal="center" vertical="top"/>
    </xf>
    <xf numFmtId="0" fontId="18" fillId="9" borderId="48" xfId="0" applyFont="1" applyFill="1" applyBorder="1" applyAlignment="1">
      <alignment horizontal="center" vertical="top"/>
    </xf>
    <xf numFmtId="0" fontId="10" fillId="0" borderId="44" xfId="0" applyFont="1" applyFill="1" applyBorder="1" applyAlignment="1">
      <alignment horizontal="left" vertical="top"/>
    </xf>
    <xf numFmtId="9" fontId="6" fillId="0" borderId="44" xfId="0" applyNumberFormat="1" applyFont="1" applyFill="1" applyBorder="1" applyAlignment="1">
      <alignment horizontal="center" vertical="top"/>
    </xf>
    <xf numFmtId="0" fontId="2" fillId="0" borderId="40" xfId="0" applyFont="1" applyFill="1" applyBorder="1" applyAlignment="1">
      <alignment vertical="top"/>
    </xf>
    <xf numFmtId="9" fontId="6" fillId="0" borderId="31" xfId="0" applyNumberFormat="1" applyFont="1" applyFill="1" applyBorder="1" applyAlignment="1">
      <alignment horizontal="center" vertical="top"/>
    </xf>
    <xf numFmtId="0" fontId="2" fillId="0" borderId="0" xfId="0" applyFont="1" applyFill="1" applyBorder="1" applyAlignment="1">
      <alignment horizontal="left" vertical="top"/>
    </xf>
    <xf numFmtId="0" fontId="4" fillId="0" borderId="52" xfId="0" applyFont="1" applyFill="1" applyBorder="1" applyAlignment="1">
      <alignment horizontal="left" vertical="top"/>
    </xf>
    <xf numFmtId="0" fontId="10" fillId="0" borderId="54" xfId="0" applyFont="1" applyFill="1" applyBorder="1" applyAlignment="1">
      <alignment horizontal="left" vertical="top"/>
    </xf>
    <xf numFmtId="0" fontId="6" fillId="0" borderId="44" xfId="0" applyNumberFormat="1" applyFont="1" applyFill="1" applyBorder="1" applyAlignment="1">
      <alignment horizontal="center" vertical="top"/>
    </xf>
    <xf numFmtId="0" fontId="6" fillId="0" borderId="31" xfId="0" applyNumberFormat="1" applyFont="1" applyFill="1" applyBorder="1" applyAlignment="1">
      <alignment horizontal="center" vertical="top"/>
    </xf>
    <xf numFmtId="0" fontId="6" fillId="0" borderId="66" xfId="0" applyFont="1" applyFill="1" applyBorder="1" applyAlignment="1">
      <alignment horizontal="center" vertical="top" wrapText="1"/>
    </xf>
    <xf numFmtId="0" fontId="6" fillId="0" borderId="35" xfId="0" applyFont="1" applyFill="1" applyBorder="1" applyAlignment="1">
      <alignment horizontal="center" vertical="top" wrapText="1"/>
    </xf>
    <xf numFmtId="0" fontId="6" fillId="0" borderId="27" xfId="0" applyFont="1" applyFill="1" applyBorder="1" applyAlignment="1">
      <alignment horizontal="center" vertical="top" wrapText="1"/>
    </xf>
    <xf numFmtId="0" fontId="6" fillId="0" borderId="64" xfId="0" applyFont="1" applyFill="1" applyBorder="1" applyAlignment="1">
      <alignment horizontal="center" vertical="top"/>
    </xf>
    <xf numFmtId="0" fontId="6" fillId="0" borderId="59"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20" xfId="0" applyFont="1" applyFill="1" applyBorder="1" applyAlignment="1">
      <alignment horizontal="center" vertical="top" wrapText="1"/>
    </xf>
    <xf numFmtId="0" fontId="18" fillId="9" borderId="12" xfId="0" applyFont="1" applyFill="1" applyBorder="1" applyAlignment="1">
      <alignment horizontal="center" vertical="top"/>
    </xf>
    <xf numFmtId="0" fontId="28" fillId="0" borderId="42" xfId="0" applyFont="1" applyFill="1" applyBorder="1" applyAlignment="1">
      <alignment horizontal="left" vertical="center" wrapText="1"/>
    </xf>
    <xf numFmtId="0" fontId="6" fillId="0" borderId="44" xfId="0" applyFont="1" applyFill="1" applyBorder="1" applyAlignment="1">
      <alignment horizontal="center" vertical="top" wrapText="1"/>
    </xf>
    <xf numFmtId="0" fontId="6" fillId="0" borderId="40" xfId="0" applyFont="1" applyFill="1" applyBorder="1" applyAlignment="1">
      <alignment horizontal="center" vertical="top" wrapText="1"/>
    </xf>
    <xf numFmtId="0" fontId="6" fillId="0" borderId="31" xfId="0" applyFont="1" applyFill="1" applyBorder="1" applyAlignment="1">
      <alignment horizontal="center" vertical="top" wrapText="1"/>
    </xf>
    <xf numFmtId="0" fontId="6" fillId="0" borderId="34" xfId="0" applyNumberFormat="1" applyFont="1" applyFill="1" applyBorder="1" applyAlignment="1">
      <alignment horizontal="center" vertical="top"/>
    </xf>
    <xf numFmtId="0" fontId="6" fillId="0" borderId="26" xfId="0" applyNumberFormat="1" applyFont="1" applyFill="1" applyBorder="1" applyAlignment="1">
      <alignment horizontal="center" vertical="top"/>
    </xf>
    <xf numFmtId="0" fontId="6" fillId="0" borderId="75" xfId="0" applyNumberFormat="1" applyFont="1" applyFill="1" applyBorder="1" applyAlignment="1">
      <alignment horizontal="center" vertical="top"/>
    </xf>
    <xf numFmtId="0" fontId="4" fillId="0" borderId="51" xfId="0" applyFont="1" applyFill="1" applyBorder="1" applyAlignment="1">
      <alignment horizontal="left" vertical="top"/>
    </xf>
    <xf numFmtId="0" fontId="6" fillId="0" borderId="6" xfId="0" applyNumberFormat="1" applyFont="1" applyFill="1" applyBorder="1" applyAlignment="1">
      <alignment horizontal="center" vertical="top"/>
    </xf>
    <xf numFmtId="0" fontId="6" fillId="0" borderId="19" xfId="0" applyNumberFormat="1" applyFont="1" applyFill="1" applyBorder="1" applyAlignment="1">
      <alignment horizontal="center" vertical="top"/>
    </xf>
    <xf numFmtId="0" fontId="6" fillId="0" borderId="47" xfId="0" applyNumberFormat="1" applyFont="1" applyFill="1" applyBorder="1" applyAlignment="1">
      <alignment horizontal="center" vertical="top"/>
    </xf>
    <xf numFmtId="0" fontId="4" fillId="0" borderId="42" xfId="0" applyFont="1" applyFill="1" applyBorder="1" applyAlignment="1">
      <alignment vertical="top" wrapText="1"/>
    </xf>
    <xf numFmtId="9" fontId="6" fillId="0" borderId="39" xfId="0" applyNumberFormat="1" applyFont="1" applyFill="1" applyBorder="1" applyAlignment="1">
      <alignment horizontal="center" vertical="top"/>
    </xf>
    <xf numFmtId="9" fontId="6" fillId="0" borderId="30" xfId="0" applyNumberFormat="1" applyFont="1" applyFill="1" applyBorder="1" applyAlignment="1">
      <alignment horizontal="center" vertical="top"/>
    </xf>
    <xf numFmtId="9" fontId="6" fillId="0" borderId="45" xfId="0" applyNumberFormat="1" applyFont="1" applyFill="1" applyBorder="1" applyAlignment="1">
      <alignment horizontal="center" vertical="top"/>
    </xf>
    <xf numFmtId="0" fontId="4" fillId="0" borderId="6" xfId="0" applyNumberFormat="1" applyFont="1" applyFill="1" applyBorder="1" applyAlignment="1">
      <alignment horizontal="center" vertical="top"/>
    </xf>
    <xf numFmtId="0" fontId="4" fillId="0" borderId="19" xfId="0" applyNumberFormat="1" applyFont="1" applyFill="1" applyBorder="1" applyAlignment="1">
      <alignment horizontal="center" vertical="top"/>
    </xf>
    <xf numFmtId="0" fontId="4" fillId="0" borderId="47" xfId="0" applyNumberFormat="1" applyFont="1" applyFill="1" applyBorder="1" applyAlignment="1">
      <alignment horizontal="center" vertical="top"/>
    </xf>
    <xf numFmtId="0" fontId="4" fillId="0" borderId="0" xfId="0" applyFont="1" applyFill="1" applyBorder="1" applyAlignment="1">
      <alignment vertical="top"/>
    </xf>
    <xf numFmtId="0" fontId="10" fillId="0" borderId="42" xfId="0" applyFont="1" applyFill="1" applyBorder="1" applyAlignment="1">
      <alignment horizontal="left" vertical="top" wrapText="1"/>
    </xf>
    <xf numFmtId="1" fontId="6" fillId="0" borderId="34" xfId="0" applyNumberFormat="1" applyFont="1" applyFill="1" applyBorder="1" applyAlignment="1">
      <alignment horizontal="center" vertical="top"/>
    </xf>
    <xf numFmtId="49" fontId="6" fillId="0" borderId="26" xfId="0" applyNumberFormat="1" applyFont="1" applyFill="1" applyBorder="1" applyAlignment="1">
      <alignment horizontal="center" vertical="top"/>
    </xf>
    <xf numFmtId="0" fontId="7" fillId="0" borderId="51" xfId="0" applyFont="1" applyFill="1" applyBorder="1" applyAlignment="1">
      <alignment horizontal="left" vertical="top"/>
    </xf>
    <xf numFmtId="1" fontId="6" fillId="0" borderId="6" xfId="0" applyNumberFormat="1" applyFont="1" applyFill="1" applyBorder="1" applyAlignment="1">
      <alignment horizontal="center" vertical="top"/>
    </xf>
    <xf numFmtId="49" fontId="6" fillId="0" borderId="19" xfId="0" applyNumberFormat="1" applyFont="1" applyFill="1" applyBorder="1" applyAlignment="1">
      <alignment horizontal="center" vertical="top"/>
    </xf>
    <xf numFmtId="0" fontId="7" fillId="0" borderId="55" xfId="0" applyFont="1" applyFill="1" applyBorder="1" applyAlignment="1">
      <alignment horizontal="left" vertical="top"/>
    </xf>
    <xf numFmtId="9" fontId="6" fillId="0" borderId="6" xfId="0" applyNumberFormat="1" applyFont="1" applyFill="1" applyBorder="1" applyAlignment="1">
      <alignment horizontal="center" vertical="top"/>
    </xf>
    <xf numFmtId="9" fontId="6" fillId="0" borderId="19" xfId="0" applyNumberFormat="1" applyFont="1" applyFill="1" applyBorder="1" applyAlignment="1">
      <alignment horizontal="center" vertical="top"/>
    </xf>
    <xf numFmtId="0" fontId="4" fillId="0" borderId="54" xfId="0" applyFont="1" applyFill="1" applyBorder="1" applyAlignment="1">
      <alignment horizontal="left" vertical="top"/>
    </xf>
    <xf numFmtId="0" fontId="4" fillId="0" borderId="43" xfId="0" applyFont="1" applyFill="1" applyBorder="1" applyAlignment="1">
      <alignment horizontal="left" vertical="top"/>
    </xf>
    <xf numFmtId="49" fontId="5" fillId="8" borderId="22" xfId="0" applyNumberFormat="1" applyFont="1" applyFill="1" applyBorder="1" applyAlignment="1">
      <alignment horizontal="center" vertical="top"/>
    </xf>
    <xf numFmtId="0" fontId="6" fillId="8" borderId="23" xfId="0" applyFont="1" applyFill="1" applyBorder="1" applyAlignment="1">
      <alignment vertical="top" wrapText="1"/>
    </xf>
    <xf numFmtId="0" fontId="2" fillId="8" borderId="43" xfId="0" applyFont="1" applyFill="1" applyBorder="1" applyAlignment="1">
      <alignment horizontal="center" vertical="top" wrapText="1"/>
    </xf>
    <xf numFmtId="0" fontId="2" fillId="8" borderId="45" xfId="0" applyFont="1" applyFill="1" applyBorder="1" applyAlignment="1">
      <alignment horizontal="center" vertical="top" wrapText="1"/>
    </xf>
    <xf numFmtId="0" fontId="6" fillId="0" borderId="43" xfId="0" applyFont="1" applyFill="1" applyBorder="1" applyAlignment="1">
      <alignment horizontal="left" vertical="top"/>
    </xf>
    <xf numFmtId="0" fontId="4" fillId="0" borderId="68" xfId="0" applyFont="1" applyFill="1" applyBorder="1" applyAlignment="1">
      <alignment horizontal="left" vertical="top"/>
    </xf>
    <xf numFmtId="0" fontId="6" fillId="0" borderId="35" xfId="0" applyNumberFormat="1" applyFont="1" applyFill="1" applyBorder="1" applyAlignment="1">
      <alignment horizontal="center" vertical="top"/>
    </xf>
    <xf numFmtId="0" fontId="6" fillId="0" borderId="7" xfId="0" applyNumberFormat="1" applyFont="1" applyFill="1" applyBorder="1" applyAlignment="1">
      <alignment horizontal="center" vertical="top"/>
    </xf>
    <xf numFmtId="9" fontId="6" fillId="0" borderId="7" xfId="0" applyNumberFormat="1" applyFont="1" applyFill="1" applyBorder="1" applyAlignment="1">
      <alignment horizontal="center" vertical="top"/>
    </xf>
    <xf numFmtId="9" fontId="6" fillId="0" borderId="40" xfId="0" applyNumberFormat="1" applyFont="1" applyFill="1" applyBorder="1" applyAlignment="1">
      <alignment horizontal="center" vertical="top"/>
    </xf>
    <xf numFmtId="0" fontId="4" fillId="0" borderId="66" xfId="0" applyFont="1" applyFill="1" applyBorder="1" applyAlignment="1">
      <alignment horizontal="left" vertical="top"/>
    </xf>
    <xf numFmtId="0" fontId="7" fillId="0" borderId="59" xfId="0" applyFont="1" applyFill="1" applyBorder="1" applyAlignment="1">
      <alignment horizontal="left" vertical="top"/>
    </xf>
    <xf numFmtId="0" fontId="5" fillId="9" borderId="48" xfId="0" applyFont="1" applyFill="1" applyBorder="1" applyAlignment="1">
      <alignment horizontal="center" vertical="top"/>
    </xf>
    <xf numFmtId="0" fontId="6" fillId="0" borderId="44" xfId="0" applyFont="1" applyFill="1" applyBorder="1" applyAlignment="1">
      <alignment horizontal="left" vertical="top"/>
    </xf>
    <xf numFmtId="0" fontId="4" fillId="0" borderId="51" xfId="0" applyFont="1" applyBorder="1"/>
    <xf numFmtId="49" fontId="5" fillId="7" borderId="32" xfId="0" applyNumberFormat="1" applyFont="1" applyFill="1" applyBorder="1" applyAlignment="1">
      <alignment horizontal="center" vertical="top"/>
    </xf>
    <xf numFmtId="0" fontId="2" fillId="7" borderId="23" xfId="0" applyFont="1" applyFill="1" applyBorder="1" applyAlignment="1">
      <alignment vertical="top"/>
    </xf>
    <xf numFmtId="0" fontId="2" fillId="7" borderId="24" xfId="0" applyFont="1" applyFill="1" applyBorder="1" applyAlignment="1">
      <alignment vertical="top"/>
    </xf>
    <xf numFmtId="49" fontId="5" fillId="7" borderId="66" xfId="0" applyNumberFormat="1" applyFont="1" applyFill="1" applyBorder="1" applyAlignment="1">
      <alignment horizontal="center" vertical="top"/>
    </xf>
    <xf numFmtId="49" fontId="5" fillId="8" borderId="26" xfId="0" applyNumberFormat="1" applyFont="1" applyFill="1" applyBorder="1" applyAlignment="1">
      <alignment horizontal="center" vertical="top"/>
    </xf>
    <xf numFmtId="0" fontId="6" fillId="10" borderId="5" xfId="0" applyFont="1" applyFill="1" applyBorder="1" applyAlignment="1">
      <alignment horizontal="center" vertical="top"/>
    </xf>
    <xf numFmtId="9" fontId="6" fillId="0" borderId="15" xfId="0" applyNumberFormat="1" applyFont="1" applyFill="1" applyBorder="1" applyAlignment="1">
      <alignment horizontal="center" vertical="top"/>
    </xf>
    <xf numFmtId="9" fontId="6" fillId="0" borderId="14" xfId="0" applyNumberFormat="1" applyFont="1" applyFill="1" applyBorder="1" applyAlignment="1">
      <alignment horizontal="center" vertical="top"/>
    </xf>
    <xf numFmtId="9" fontId="6" fillId="0" borderId="16" xfId="0" applyNumberFormat="1" applyFont="1" applyFill="1" applyBorder="1" applyAlignment="1">
      <alignment horizontal="center" vertical="top"/>
    </xf>
    <xf numFmtId="0" fontId="6" fillId="10" borderId="55" xfId="0" applyFont="1" applyFill="1" applyBorder="1" applyAlignment="1">
      <alignment horizontal="center" vertical="top"/>
    </xf>
    <xf numFmtId="9" fontId="6" fillId="0" borderId="71" xfId="0" applyNumberFormat="1" applyFont="1" applyFill="1" applyBorder="1" applyAlignment="1">
      <alignment horizontal="center" vertical="top"/>
    </xf>
    <xf numFmtId="9" fontId="6" fillId="0" borderId="36" xfId="0" applyNumberFormat="1" applyFont="1" applyFill="1" applyBorder="1" applyAlignment="1">
      <alignment horizontal="center" vertical="top"/>
    </xf>
    <xf numFmtId="9" fontId="6" fillId="0" borderId="74" xfId="0" applyNumberFormat="1" applyFont="1" applyFill="1" applyBorder="1" applyAlignment="1">
      <alignment horizontal="center" vertical="top"/>
    </xf>
    <xf numFmtId="0" fontId="6" fillId="10" borderId="51" xfId="0" applyFont="1" applyFill="1" applyBorder="1" applyAlignment="1">
      <alignment horizontal="center" vertical="top"/>
    </xf>
    <xf numFmtId="9" fontId="6" fillId="0" borderId="61" xfId="0" applyNumberFormat="1" applyFont="1" applyFill="1" applyBorder="1" applyAlignment="1">
      <alignment horizontal="center" vertical="top"/>
    </xf>
    <xf numFmtId="9" fontId="6" fillId="0" borderId="57" xfId="0" applyNumberFormat="1" applyFont="1" applyFill="1" applyBorder="1" applyAlignment="1">
      <alignment horizontal="center" vertical="top"/>
    </xf>
    <xf numFmtId="9" fontId="6" fillId="0" borderId="56" xfId="0" applyNumberFormat="1" applyFont="1" applyFill="1" applyBorder="1" applyAlignment="1">
      <alignment horizontal="center" vertical="top"/>
    </xf>
    <xf numFmtId="49" fontId="5" fillId="7" borderId="44"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1" fontId="6" fillId="0" borderId="30" xfId="0" applyNumberFormat="1" applyFont="1" applyFill="1" applyBorder="1" applyAlignment="1">
      <alignment horizontal="center" vertical="top"/>
    </xf>
    <xf numFmtId="49" fontId="5" fillId="8" borderId="35" xfId="0" applyNumberFormat="1" applyFont="1" applyFill="1" applyBorder="1" applyAlignment="1">
      <alignment horizontal="center" vertical="top"/>
    </xf>
    <xf numFmtId="49" fontId="5" fillId="0" borderId="65" xfId="0" applyNumberFormat="1" applyFont="1" applyFill="1" applyBorder="1" applyAlignment="1">
      <alignment horizontal="center" vertical="top"/>
    </xf>
    <xf numFmtId="49" fontId="2" fillId="0" borderId="67" xfId="0" applyNumberFormat="1" applyFont="1" applyFill="1" applyBorder="1" applyAlignment="1">
      <alignment horizontal="center" vertical="top"/>
    </xf>
    <xf numFmtId="0" fontId="2" fillId="10" borderId="5" xfId="0" applyFont="1" applyFill="1" applyBorder="1" applyAlignment="1">
      <alignment horizontal="center" vertical="top"/>
    </xf>
    <xf numFmtId="0" fontId="4" fillId="0" borderId="5" xfId="0" applyFont="1" applyFill="1" applyBorder="1" applyAlignment="1">
      <alignment horizontal="left" vertical="top" wrapText="1"/>
    </xf>
    <xf numFmtId="9" fontId="6" fillId="0" borderId="46" xfId="0" applyNumberFormat="1" applyFont="1" applyFill="1" applyBorder="1" applyAlignment="1">
      <alignment horizontal="center" vertical="top"/>
    </xf>
    <xf numFmtId="49" fontId="2" fillId="0" borderId="0" xfId="0" applyNumberFormat="1" applyFont="1" applyFill="1" applyBorder="1" applyAlignment="1">
      <alignment horizontal="center" vertical="top"/>
    </xf>
    <xf numFmtId="0" fontId="2" fillId="10" borderId="55" xfId="0" applyFont="1" applyFill="1" applyBorder="1" applyAlignment="1">
      <alignment horizontal="center" vertical="top"/>
    </xf>
    <xf numFmtId="0" fontId="4" fillId="0" borderId="55" xfId="0" applyFont="1" applyFill="1" applyBorder="1" applyAlignment="1">
      <alignment horizontal="left" vertical="top" wrapText="1"/>
    </xf>
    <xf numFmtId="9" fontId="6" fillId="0" borderId="64" xfId="0" applyNumberFormat="1" applyFont="1" applyFill="1" applyBorder="1" applyAlignment="1">
      <alignment horizontal="center" vertical="top"/>
    </xf>
    <xf numFmtId="0" fontId="4" fillId="0" borderId="51" xfId="0" applyFont="1" applyFill="1" applyBorder="1" applyAlignment="1">
      <alignment horizontal="left" vertical="top" wrapText="1"/>
    </xf>
    <xf numFmtId="9" fontId="6" fillId="0" borderId="54" xfId="0" applyNumberFormat="1" applyFont="1" applyFill="1" applyBorder="1" applyAlignment="1">
      <alignment horizontal="center" vertical="top"/>
    </xf>
    <xf numFmtId="9" fontId="6" fillId="0" borderId="69" xfId="0" applyNumberFormat="1" applyFont="1" applyFill="1" applyBorder="1" applyAlignment="1">
      <alignment horizontal="center" vertical="top"/>
    </xf>
    <xf numFmtId="49" fontId="5" fillId="8" borderId="40" xfId="0" applyNumberFormat="1" applyFont="1" applyFill="1" applyBorder="1" applyAlignment="1">
      <alignment horizontal="center" vertical="top"/>
    </xf>
    <xf numFmtId="49" fontId="2" fillId="0" borderId="43" xfId="0" applyNumberFormat="1" applyFont="1" applyFill="1" applyBorder="1" applyAlignment="1">
      <alignment horizontal="center" vertical="top"/>
    </xf>
    <xf numFmtId="0" fontId="2" fillId="9" borderId="42" xfId="0" applyFont="1" applyFill="1" applyBorder="1" applyAlignment="1">
      <alignment horizontal="center" vertical="top"/>
    </xf>
    <xf numFmtId="9" fontId="4" fillId="11" borderId="59" xfId="0" applyNumberFormat="1" applyFont="1" applyFill="1" applyBorder="1" applyAlignment="1">
      <alignment vertical="top"/>
    </xf>
    <xf numFmtId="9" fontId="4" fillId="11" borderId="7" xfId="0" applyNumberFormat="1" applyFont="1" applyFill="1" applyBorder="1" applyAlignment="1">
      <alignment vertical="top"/>
    </xf>
    <xf numFmtId="9" fontId="4" fillId="11" borderId="20" xfId="0" applyNumberFormat="1" applyFont="1" applyFill="1" applyBorder="1" applyAlignment="1">
      <alignment vertical="top"/>
    </xf>
    <xf numFmtId="9" fontId="4" fillId="11" borderId="68" xfId="0" applyNumberFormat="1" applyFont="1" applyFill="1" applyBorder="1" applyAlignment="1">
      <alignment vertical="top"/>
    </xf>
    <xf numFmtId="9" fontId="4" fillId="11" borderId="38" xfId="0" applyNumberFormat="1" applyFont="1" applyFill="1" applyBorder="1" applyAlignment="1">
      <alignment vertical="top"/>
    </xf>
    <xf numFmtId="9" fontId="4" fillId="11" borderId="74" xfId="0" applyNumberFormat="1" applyFont="1" applyFill="1" applyBorder="1" applyAlignment="1">
      <alignment vertical="top"/>
    </xf>
    <xf numFmtId="9" fontId="4" fillId="11" borderId="54" xfId="0" applyNumberFormat="1" applyFont="1" applyFill="1" applyBorder="1" applyAlignment="1">
      <alignment vertical="top"/>
    </xf>
    <xf numFmtId="9" fontId="4" fillId="11" borderId="70" xfId="0" applyNumberFormat="1" applyFont="1" applyFill="1" applyBorder="1" applyAlignment="1">
      <alignment vertical="top"/>
    </xf>
    <xf numFmtId="9" fontId="4" fillId="11" borderId="56" xfId="0" applyNumberFormat="1" applyFont="1" applyFill="1" applyBorder="1" applyAlignment="1">
      <alignment vertical="top"/>
    </xf>
    <xf numFmtId="0" fontId="4" fillId="11" borderId="51" xfId="0" applyFont="1" applyFill="1" applyBorder="1" applyAlignment="1">
      <alignment vertical="top" wrapText="1"/>
    </xf>
    <xf numFmtId="0" fontId="10" fillId="0" borderId="51" xfId="0" applyFont="1" applyBorder="1" applyAlignment="1">
      <alignment wrapText="1"/>
    </xf>
    <xf numFmtId="0" fontId="10" fillId="0" borderId="51" xfId="0" applyFont="1" applyFill="1" applyBorder="1" applyAlignment="1">
      <alignment vertical="top" wrapText="1"/>
    </xf>
    <xf numFmtId="9" fontId="10" fillId="11" borderId="54" xfId="0" applyNumberFormat="1" applyFont="1" applyFill="1" applyBorder="1" applyAlignment="1">
      <alignment horizontal="center" vertical="top"/>
    </xf>
    <xf numFmtId="9" fontId="10" fillId="11" borderId="70" xfId="0" applyNumberFormat="1" applyFont="1" applyFill="1" applyBorder="1" applyAlignment="1">
      <alignment horizontal="center" vertical="top"/>
    </xf>
    <xf numFmtId="9" fontId="10" fillId="11" borderId="56" xfId="0" applyNumberFormat="1" applyFont="1" applyFill="1" applyBorder="1" applyAlignment="1">
      <alignment horizontal="center" vertical="top"/>
    </xf>
    <xf numFmtId="0" fontId="10" fillId="0" borderId="51" xfId="0" applyFont="1" applyFill="1" applyBorder="1" applyAlignment="1">
      <alignment horizontal="left" vertical="top" wrapText="1"/>
    </xf>
    <xf numFmtId="9" fontId="10" fillId="0" borderId="54" xfId="0" applyNumberFormat="1" applyFont="1" applyFill="1" applyBorder="1" applyAlignment="1">
      <alignment horizontal="center" vertical="top"/>
    </xf>
    <xf numFmtId="9" fontId="10" fillId="0" borderId="70" xfId="0" applyNumberFormat="1" applyFont="1" applyFill="1" applyBorder="1" applyAlignment="1">
      <alignment horizontal="center" vertical="top"/>
    </xf>
    <xf numFmtId="9" fontId="10" fillId="0" borderId="56" xfId="0" applyNumberFormat="1" applyFont="1" applyFill="1" applyBorder="1" applyAlignment="1">
      <alignment horizontal="center" vertical="top"/>
    </xf>
    <xf numFmtId="9" fontId="6" fillId="0" borderId="70" xfId="0" applyNumberFormat="1" applyFont="1" applyFill="1" applyBorder="1" applyAlignment="1">
      <alignment horizontal="center" vertical="top"/>
    </xf>
    <xf numFmtId="9" fontId="4" fillId="0" borderId="54" xfId="0" applyNumberFormat="1" applyFont="1" applyFill="1" applyBorder="1" applyAlignment="1">
      <alignment horizontal="center" vertical="top"/>
    </xf>
    <xf numFmtId="9" fontId="4" fillId="0" borderId="70" xfId="0" applyNumberFormat="1" applyFont="1" applyFill="1" applyBorder="1" applyAlignment="1">
      <alignment horizontal="center" vertical="top"/>
    </xf>
    <xf numFmtId="9" fontId="4" fillId="0" borderId="56" xfId="0" applyNumberFormat="1" applyFont="1" applyFill="1" applyBorder="1" applyAlignment="1">
      <alignment horizontal="center" vertical="top"/>
    </xf>
    <xf numFmtId="0" fontId="15" fillId="0" borderId="42" xfId="0" applyFont="1" applyFill="1" applyBorder="1" applyAlignment="1">
      <alignment horizontal="left" vertical="top"/>
    </xf>
    <xf numFmtId="0" fontId="2" fillId="8" borderId="23" xfId="0" applyFont="1" applyFill="1" applyBorder="1" applyAlignment="1">
      <alignment horizontal="center" vertical="top" wrapText="1"/>
    </xf>
    <xf numFmtId="0" fontId="2" fillId="8" borderId="24" xfId="0" applyFont="1" applyFill="1" applyBorder="1" applyAlignment="1">
      <alignment horizontal="center" vertical="top" wrapText="1"/>
    </xf>
    <xf numFmtId="0" fontId="2" fillId="0" borderId="54" xfId="0" applyFont="1" applyFill="1" applyBorder="1" applyAlignment="1">
      <alignment vertical="top"/>
    </xf>
    <xf numFmtId="0" fontId="2" fillId="0" borderId="6" xfId="0" applyFont="1" applyFill="1" applyBorder="1" applyAlignment="1">
      <alignment vertical="top"/>
    </xf>
    <xf numFmtId="0" fontId="2" fillId="0" borderId="67" xfId="0" applyFont="1" applyFill="1" applyBorder="1" applyAlignment="1">
      <alignment vertical="top"/>
    </xf>
    <xf numFmtId="9" fontId="6" fillId="0" borderId="34" xfId="0" applyNumberFormat="1" applyFont="1" applyFill="1" applyBorder="1" applyAlignment="1">
      <alignment horizontal="center" vertical="top"/>
    </xf>
    <xf numFmtId="0" fontId="19" fillId="0" borderId="0" xfId="0" applyFont="1" applyFill="1" applyBorder="1" applyAlignment="1">
      <alignment vertical="top"/>
    </xf>
    <xf numFmtId="0" fontId="6" fillId="0" borderId="14" xfId="0" applyNumberFormat="1" applyFont="1" applyFill="1" applyBorder="1" applyAlignment="1">
      <alignment horizontal="center" vertical="top"/>
    </xf>
    <xf numFmtId="49" fontId="2" fillId="10" borderId="18" xfId="0" applyNumberFormat="1" applyFont="1" applyFill="1" applyBorder="1" applyAlignment="1">
      <alignment horizontal="center" vertical="top"/>
    </xf>
    <xf numFmtId="0" fontId="24" fillId="10" borderId="5" xfId="0" applyFont="1" applyFill="1" applyBorder="1" applyAlignment="1">
      <alignment horizontal="center" vertical="top"/>
    </xf>
    <xf numFmtId="9" fontId="6" fillId="0" borderId="26" xfId="0" applyNumberFormat="1" applyFont="1" applyFill="1" applyBorder="1" applyAlignment="1">
      <alignment horizontal="center" vertical="top"/>
    </xf>
    <xf numFmtId="9" fontId="6" fillId="0" borderId="27" xfId="0" applyNumberFormat="1" applyFont="1" applyFill="1" applyBorder="1" applyAlignment="1">
      <alignment horizontal="center" vertical="top"/>
    </xf>
    <xf numFmtId="0" fontId="15" fillId="0" borderId="51" xfId="0" applyFont="1" applyFill="1" applyBorder="1" applyAlignment="1">
      <alignment horizontal="center" vertical="top"/>
    </xf>
    <xf numFmtId="0" fontId="30" fillId="12" borderId="12" xfId="0" applyFont="1" applyFill="1" applyBorder="1" applyAlignment="1">
      <alignment horizontal="center" vertical="top"/>
    </xf>
    <xf numFmtId="0" fontId="4" fillId="0" borderId="62" xfId="0" applyFont="1" applyFill="1" applyBorder="1" applyAlignment="1">
      <alignment horizontal="left" vertical="top"/>
    </xf>
    <xf numFmtId="0" fontId="4" fillId="0" borderId="28" xfId="0" applyFont="1" applyFill="1" applyBorder="1" applyAlignment="1">
      <alignment horizontal="left" vertical="top"/>
    </xf>
    <xf numFmtId="1" fontId="6" fillId="0" borderId="19" xfId="0" applyNumberFormat="1" applyFont="1" applyFill="1" applyBorder="1" applyAlignment="1">
      <alignment horizontal="center" vertical="top"/>
    </xf>
    <xf numFmtId="0" fontId="4" fillId="0" borderId="41" xfId="0" applyFont="1" applyFill="1" applyBorder="1" applyAlignment="1">
      <alignment horizontal="left" vertical="top"/>
    </xf>
    <xf numFmtId="0" fontId="4" fillId="0" borderId="65" xfId="0" applyFont="1" applyFill="1" applyBorder="1" applyAlignment="1">
      <alignment horizontal="left" vertical="top"/>
    </xf>
    <xf numFmtId="0" fontId="2" fillId="8" borderId="24" xfId="0" applyFont="1" applyFill="1" applyBorder="1" applyAlignment="1">
      <alignment vertical="top"/>
    </xf>
    <xf numFmtId="0" fontId="6" fillId="0" borderId="0" xfId="0" applyFont="1" applyFill="1" applyBorder="1" applyAlignment="1">
      <alignment vertical="top"/>
    </xf>
    <xf numFmtId="49" fontId="5" fillId="13" borderId="3" xfId="0" applyNumberFormat="1" applyFont="1" applyFill="1" applyBorder="1" applyAlignment="1">
      <alignment horizontal="center" vertical="top"/>
    </xf>
    <xf numFmtId="0" fontId="2" fillId="0" borderId="0" xfId="0" applyNumberFormat="1" applyFont="1" applyAlignment="1">
      <alignment vertical="top"/>
    </xf>
    <xf numFmtId="0" fontId="4" fillId="0" borderId="0" xfId="0" applyFont="1" applyAlignment="1">
      <alignment vertical="top"/>
    </xf>
    <xf numFmtId="0" fontId="4" fillId="0" borderId="0" xfId="0" applyFont="1" applyBorder="1" applyAlignment="1">
      <alignment vertical="top"/>
    </xf>
    <xf numFmtId="0" fontId="4" fillId="0" borderId="1" xfId="0" applyFont="1" applyFill="1" applyBorder="1" applyAlignment="1">
      <alignment horizontal="center" vertical="center" textRotation="90" wrapText="1"/>
    </xf>
    <xf numFmtId="164" fontId="4" fillId="0" borderId="5" xfId="0" applyNumberFormat="1" applyFont="1" applyFill="1" applyBorder="1" applyAlignment="1">
      <alignment horizontal="center" vertical="center"/>
    </xf>
    <xf numFmtId="0" fontId="4" fillId="0" borderId="0" xfId="0" applyFont="1" applyFill="1" applyBorder="1" applyAlignment="1">
      <alignment horizontal="center" vertical="top" wrapText="1"/>
    </xf>
    <xf numFmtId="164" fontId="3" fillId="0" borderId="14" xfId="0" applyNumberFormat="1" applyFont="1" applyFill="1" applyBorder="1" applyAlignment="1">
      <alignment horizontal="center" vertical="top"/>
    </xf>
    <xf numFmtId="164" fontId="4" fillId="0" borderId="25" xfId="0" applyNumberFormat="1" applyFont="1" applyFill="1" applyBorder="1" applyAlignment="1">
      <alignment horizontal="center" vertical="top"/>
    </xf>
    <xf numFmtId="164" fontId="4" fillId="0" borderId="5" xfId="0" applyNumberFormat="1" applyFont="1" applyFill="1" applyBorder="1" applyAlignment="1">
      <alignment horizontal="center" vertical="top"/>
    </xf>
    <xf numFmtId="164" fontId="4" fillId="0" borderId="52" xfId="0" applyNumberFormat="1" applyFont="1" applyFill="1" applyBorder="1" applyAlignment="1">
      <alignment horizontal="center" vertical="top"/>
    </xf>
    <xf numFmtId="0" fontId="4" fillId="0" borderId="46" xfId="0" applyFont="1" applyFill="1" applyBorder="1" applyAlignment="1">
      <alignment horizontal="center" vertical="top"/>
    </xf>
    <xf numFmtId="0" fontId="2" fillId="0" borderId="0" xfId="0" applyNumberFormat="1" applyFont="1" applyFill="1" applyBorder="1" applyAlignment="1">
      <alignment vertical="top"/>
    </xf>
    <xf numFmtId="0" fontId="4" fillId="0" borderId="30" xfId="0" applyFont="1" applyFill="1" applyBorder="1" applyAlignment="1">
      <alignment horizontal="center" vertical="top" wrapText="1"/>
    </xf>
    <xf numFmtId="164" fontId="5" fillId="7" borderId="49" xfId="0" applyNumberFormat="1" applyFont="1" applyFill="1" applyBorder="1" applyAlignment="1">
      <alignment horizontal="center" vertical="top"/>
    </xf>
    <xf numFmtId="0" fontId="6" fillId="0" borderId="18" xfId="0" applyFont="1" applyBorder="1" applyAlignment="1">
      <alignment horizontal="center" vertical="top"/>
    </xf>
    <xf numFmtId="0" fontId="4" fillId="0" borderId="61" xfId="0" applyFont="1" applyFill="1" applyBorder="1" applyAlignment="1">
      <alignment horizontal="left" vertical="top" wrapText="1"/>
    </xf>
    <xf numFmtId="164" fontId="6" fillId="0" borderId="76" xfId="0" applyNumberFormat="1" applyFont="1" applyBorder="1" applyAlignment="1">
      <alignment horizontal="center" vertical="center"/>
    </xf>
    <xf numFmtId="164" fontId="6" fillId="0" borderId="25" xfId="0" applyNumberFormat="1" applyFont="1" applyBorder="1" applyAlignment="1">
      <alignment horizontal="center" vertical="center"/>
    </xf>
    <xf numFmtId="164" fontId="6" fillId="0" borderId="79" xfId="0" applyNumberFormat="1" applyFont="1" applyFill="1" applyBorder="1" applyAlignment="1">
      <alignment horizontal="center" vertical="center"/>
    </xf>
    <xf numFmtId="164" fontId="5" fillId="5" borderId="29" xfId="0" applyNumberFormat="1" applyFont="1" applyFill="1" applyBorder="1" applyAlignment="1">
      <alignment horizontal="center" vertical="center"/>
    </xf>
    <xf numFmtId="164" fontId="5" fillId="5" borderId="21" xfId="0" applyNumberFormat="1" applyFont="1" applyFill="1" applyBorder="1" applyAlignment="1">
      <alignment horizontal="center" vertical="center"/>
    </xf>
    <xf numFmtId="164" fontId="6" fillId="0" borderId="51" xfId="0" applyNumberFormat="1" applyFont="1" applyFill="1" applyBorder="1" applyAlignment="1">
      <alignment horizontal="center" vertical="center"/>
    </xf>
    <xf numFmtId="164" fontId="5" fillId="3" borderId="32" xfId="0" applyNumberFormat="1" applyFont="1" applyFill="1" applyBorder="1" applyAlignment="1">
      <alignment horizontal="center" vertical="center"/>
    </xf>
    <xf numFmtId="164" fontId="5" fillId="3" borderId="49" xfId="0" applyNumberFormat="1" applyFont="1" applyFill="1" applyBorder="1" applyAlignment="1">
      <alignment horizontal="center" vertical="center"/>
    </xf>
    <xf numFmtId="0" fontId="15" fillId="0" borderId="0" xfId="0" applyFont="1"/>
    <xf numFmtId="0" fontId="2" fillId="0" borderId="0" xfId="5" applyFont="1" applyAlignment="1">
      <alignment vertical="top"/>
    </xf>
    <xf numFmtId="0" fontId="35" fillId="0" borderId="0" xfId="5" applyFont="1" applyAlignment="1">
      <alignment vertical="top"/>
    </xf>
    <xf numFmtId="0" fontId="35" fillId="0" borderId="0" xfId="5" applyNumberFormat="1" applyFont="1" applyAlignment="1">
      <alignment vertical="top"/>
    </xf>
    <xf numFmtId="0" fontId="31" fillId="0" borderId="0" xfId="5" applyFont="1" applyAlignment="1">
      <alignment horizontal="center" vertical="top"/>
    </xf>
    <xf numFmtId="0" fontId="8" fillId="0" borderId="0" xfId="5" applyFont="1" applyAlignment="1">
      <alignment horizontal="left" vertical="top" wrapText="1"/>
    </xf>
    <xf numFmtId="0" fontId="4" fillId="0" borderId="0" xfId="5" applyFont="1" applyFill="1" applyAlignment="1">
      <alignment horizontal="center" vertical="top"/>
    </xf>
    <xf numFmtId="0" fontId="2" fillId="0" borderId="1" xfId="5" applyFont="1" applyFill="1" applyBorder="1" applyAlignment="1">
      <alignment horizontal="center" vertical="center" textRotation="90" wrapText="1"/>
    </xf>
    <xf numFmtId="0" fontId="2" fillId="0" borderId="1" xfId="5" applyFont="1" applyBorder="1" applyAlignment="1">
      <alignment horizontal="center" vertical="center" textRotation="90"/>
    </xf>
    <xf numFmtId="0" fontId="2" fillId="0" borderId="2" xfId="5" applyFont="1" applyBorder="1" applyAlignment="1">
      <alignment horizontal="center" vertical="center" textRotation="90"/>
    </xf>
    <xf numFmtId="49" fontId="5" fillId="2" borderId="3" xfId="5" applyNumberFormat="1" applyFont="1" applyFill="1" applyBorder="1" applyAlignment="1">
      <alignment horizontal="center" vertical="top" wrapText="1"/>
    </xf>
    <xf numFmtId="49" fontId="5" fillId="2" borderId="3" xfId="5" applyNumberFormat="1" applyFont="1" applyFill="1" applyBorder="1" applyAlignment="1">
      <alignment horizontal="center" vertical="top"/>
    </xf>
    <xf numFmtId="49" fontId="29" fillId="3" borderId="4" xfId="5" applyNumberFormat="1" applyFont="1" applyFill="1" applyBorder="1" applyAlignment="1">
      <alignment horizontal="center" vertical="top"/>
    </xf>
    <xf numFmtId="164" fontId="6" fillId="0" borderId="15" xfId="5" applyNumberFormat="1" applyFont="1" applyFill="1" applyBorder="1" applyAlignment="1">
      <alignment horizontal="center" vertical="top"/>
    </xf>
    <xf numFmtId="164" fontId="6" fillId="0" borderId="14" xfId="5" applyNumberFormat="1" applyFont="1" applyFill="1" applyBorder="1" applyAlignment="1">
      <alignment horizontal="center" vertical="top"/>
    </xf>
    <xf numFmtId="164" fontId="6" fillId="0" borderId="76" xfId="5" applyNumberFormat="1" applyFont="1" applyFill="1" applyBorder="1" applyAlignment="1">
      <alignment horizontal="center" vertical="top"/>
    </xf>
    <xf numFmtId="164" fontId="6" fillId="0" borderId="25" xfId="5" applyNumberFormat="1" applyFont="1" applyFill="1" applyBorder="1" applyAlignment="1">
      <alignment horizontal="center" vertical="top"/>
    </xf>
    <xf numFmtId="164" fontId="6" fillId="4" borderId="5" xfId="5" applyNumberFormat="1" applyFont="1" applyFill="1" applyBorder="1" applyAlignment="1">
      <alignment horizontal="center" vertical="top"/>
    </xf>
    <xf numFmtId="164" fontId="6" fillId="0" borderId="46" xfId="5" applyNumberFormat="1" applyFont="1" applyFill="1" applyBorder="1" applyAlignment="1">
      <alignment horizontal="center" vertical="top"/>
    </xf>
    <xf numFmtId="0" fontId="6" fillId="4" borderId="15" xfId="5" applyFont="1" applyFill="1" applyBorder="1" applyAlignment="1">
      <alignment vertical="top" wrapText="1"/>
    </xf>
    <xf numFmtId="0" fontId="2" fillId="0" borderId="14" xfId="5" applyFont="1" applyFill="1" applyBorder="1" applyAlignment="1">
      <alignment horizontal="center" vertical="top"/>
    </xf>
    <xf numFmtId="0" fontId="2" fillId="0" borderId="16" xfId="5" applyFont="1" applyFill="1" applyBorder="1" applyAlignment="1">
      <alignment horizontal="center" vertical="top"/>
    </xf>
    <xf numFmtId="0" fontId="6" fillId="0" borderId="51" xfId="5" applyFont="1" applyFill="1" applyBorder="1" applyAlignment="1">
      <alignment horizontal="center" vertical="top"/>
    </xf>
    <xf numFmtId="164" fontId="6" fillId="0" borderId="78" xfId="5" applyNumberFormat="1" applyFont="1" applyFill="1" applyBorder="1" applyAlignment="1">
      <alignment horizontal="center" vertical="top"/>
    </xf>
    <xf numFmtId="164" fontId="6" fillId="0" borderId="57" xfId="5" applyNumberFormat="1" applyFont="1" applyFill="1" applyBorder="1" applyAlignment="1">
      <alignment horizontal="center" vertical="top"/>
    </xf>
    <xf numFmtId="164" fontId="6" fillId="4" borderId="51" xfId="5" applyNumberFormat="1" applyFont="1" applyFill="1" applyBorder="1" applyAlignment="1">
      <alignment horizontal="center" vertical="top"/>
    </xf>
    <xf numFmtId="164" fontId="6" fillId="0" borderId="69" xfId="5" applyNumberFormat="1" applyFont="1" applyFill="1" applyBorder="1" applyAlignment="1">
      <alignment horizontal="center" vertical="top"/>
    </xf>
    <xf numFmtId="0" fontId="2" fillId="0" borderId="36" xfId="5" applyFont="1" applyFill="1" applyBorder="1" applyAlignment="1">
      <alignment horizontal="center" vertical="top"/>
    </xf>
    <xf numFmtId="0" fontId="2" fillId="0" borderId="74" xfId="5" applyFont="1" applyFill="1" applyBorder="1" applyAlignment="1">
      <alignment horizontal="center" vertical="top"/>
    </xf>
    <xf numFmtId="0" fontId="6" fillId="0" borderId="18" xfId="5" applyFont="1" applyFill="1" applyBorder="1" applyAlignment="1">
      <alignment horizontal="center" vertical="top"/>
    </xf>
    <xf numFmtId="164" fontId="6" fillId="0" borderId="28" xfId="5" applyNumberFormat="1" applyFont="1" applyFill="1" applyBorder="1" applyAlignment="1">
      <alignment horizontal="center" vertical="top"/>
    </xf>
    <xf numFmtId="164" fontId="6" fillId="0" borderId="19" xfId="5" applyNumberFormat="1" applyFont="1" applyFill="1" applyBorder="1" applyAlignment="1">
      <alignment horizontal="center" vertical="top"/>
    </xf>
    <xf numFmtId="164" fontId="6" fillId="0" borderId="7" xfId="5" applyNumberFormat="1" applyFont="1" applyFill="1" applyBorder="1" applyAlignment="1">
      <alignment horizontal="center" vertical="top"/>
    </xf>
    <xf numFmtId="164" fontId="6" fillId="4" borderId="18" xfId="5" applyNumberFormat="1" applyFont="1" applyFill="1" applyBorder="1" applyAlignment="1">
      <alignment horizontal="center" vertical="top"/>
    </xf>
    <xf numFmtId="164" fontId="6" fillId="0" borderId="0" xfId="5" applyNumberFormat="1" applyFont="1" applyFill="1" applyBorder="1" applyAlignment="1">
      <alignment horizontal="center" vertical="top"/>
    </xf>
    <xf numFmtId="0" fontId="2" fillId="0" borderId="19" xfId="5" applyFont="1" applyFill="1" applyBorder="1" applyAlignment="1">
      <alignment horizontal="center" vertical="top"/>
    </xf>
    <xf numFmtId="0" fontId="2" fillId="0" borderId="20" xfId="5" applyFont="1" applyFill="1" applyBorder="1" applyAlignment="1">
      <alignment horizontal="center" vertical="top"/>
    </xf>
    <xf numFmtId="0" fontId="18" fillId="5" borderId="12" xfId="5" applyFont="1" applyFill="1" applyBorder="1" applyAlignment="1">
      <alignment horizontal="center" vertical="top"/>
    </xf>
    <xf numFmtId="164" fontId="5" fillId="5" borderId="1" xfId="5" applyNumberFormat="1" applyFont="1" applyFill="1" applyBorder="1" applyAlignment="1">
      <alignment horizontal="center" vertical="top"/>
    </xf>
    <xf numFmtId="164" fontId="18" fillId="5" borderId="1" xfId="5" applyNumberFormat="1" applyFont="1" applyFill="1" applyBorder="1" applyAlignment="1">
      <alignment horizontal="center" vertical="top"/>
    </xf>
    <xf numFmtId="164" fontId="5" fillId="5" borderId="63" xfId="5" applyNumberFormat="1" applyFont="1" applyFill="1" applyBorder="1" applyAlignment="1">
      <alignment horizontal="center" vertical="top"/>
    </xf>
    <xf numFmtId="164" fontId="5" fillId="5" borderId="12" xfId="5" applyNumberFormat="1" applyFont="1" applyFill="1" applyBorder="1" applyAlignment="1">
      <alignment horizontal="center" vertical="top"/>
    </xf>
    <xf numFmtId="0" fontId="2" fillId="0" borderId="9" xfId="5" applyFont="1" applyFill="1" applyBorder="1" applyAlignment="1">
      <alignment horizontal="center" vertical="top" wrapText="1"/>
    </xf>
    <xf numFmtId="0" fontId="2" fillId="0" borderId="11" xfId="5" applyFont="1" applyFill="1" applyBorder="1" applyAlignment="1">
      <alignment horizontal="center" vertical="top" wrapText="1"/>
    </xf>
    <xf numFmtId="164" fontId="6" fillId="0" borderId="17" xfId="5" applyNumberFormat="1" applyFont="1" applyFill="1" applyBorder="1" applyAlignment="1">
      <alignment horizontal="center" vertical="top"/>
    </xf>
    <xf numFmtId="0" fontId="6" fillId="0" borderId="15" xfId="5" applyFont="1" applyFill="1" applyBorder="1" applyAlignment="1" applyProtection="1">
      <alignment vertical="top" wrapText="1"/>
      <protection locked="0"/>
    </xf>
    <xf numFmtId="0" fontId="2" fillId="0" borderId="17" xfId="5" applyFont="1" applyFill="1" applyBorder="1" applyAlignment="1">
      <alignment horizontal="center" vertical="top"/>
    </xf>
    <xf numFmtId="0" fontId="2" fillId="0" borderId="46" xfId="5" applyFont="1" applyFill="1" applyBorder="1" applyAlignment="1">
      <alignment horizontal="center" vertical="top"/>
    </xf>
    <xf numFmtId="164" fontId="5" fillId="5" borderId="42" xfId="5" applyNumberFormat="1" applyFont="1" applyFill="1" applyBorder="1" applyAlignment="1">
      <alignment horizontal="center" vertical="top"/>
    </xf>
    <xf numFmtId="164" fontId="5" fillId="5" borderId="21" xfId="5" applyNumberFormat="1" applyFont="1" applyFill="1" applyBorder="1" applyAlignment="1">
      <alignment horizontal="center" vertical="top"/>
    </xf>
    <xf numFmtId="0" fontId="6" fillId="0" borderId="6" xfId="5" applyFont="1" applyFill="1" applyBorder="1" applyAlignment="1" applyProtection="1">
      <alignment vertical="top" wrapText="1"/>
      <protection locked="0"/>
    </xf>
    <xf numFmtId="0" fontId="2" fillId="0" borderId="0" xfId="5" applyFont="1" applyFill="1" applyBorder="1" applyAlignment="1">
      <alignment horizontal="center" vertical="top"/>
    </xf>
    <xf numFmtId="0" fontId="2" fillId="0" borderId="47" xfId="5" applyFont="1" applyFill="1" applyBorder="1" applyAlignment="1">
      <alignment horizontal="center" vertical="top"/>
    </xf>
    <xf numFmtId="0" fontId="6" fillId="0" borderId="39" xfId="5" applyFont="1" applyFill="1" applyBorder="1" applyAlignment="1" applyProtection="1">
      <alignment vertical="top" wrapText="1"/>
      <protection locked="0"/>
    </xf>
    <xf numFmtId="0" fontId="2" fillId="0" borderId="43" xfId="5" applyFont="1" applyFill="1" applyBorder="1" applyAlignment="1">
      <alignment horizontal="center" vertical="top" wrapText="1"/>
    </xf>
    <xf numFmtId="0" fontId="2" fillId="0" borderId="30" xfId="5" applyFont="1" applyFill="1" applyBorder="1" applyAlignment="1">
      <alignment horizontal="center" vertical="top" wrapText="1"/>
    </xf>
    <xf numFmtId="0" fontId="2" fillId="0" borderId="45" xfId="5" applyFont="1" applyFill="1" applyBorder="1" applyAlignment="1">
      <alignment horizontal="center" vertical="top" wrapText="1"/>
    </xf>
    <xf numFmtId="49" fontId="5" fillId="3" borderId="22" xfId="5" applyNumberFormat="1" applyFont="1" applyFill="1" applyBorder="1" applyAlignment="1">
      <alignment horizontal="center" vertical="top"/>
    </xf>
    <xf numFmtId="164" fontId="5" fillId="3" borderId="3" xfId="5" applyNumberFormat="1" applyFont="1" applyFill="1" applyBorder="1" applyAlignment="1">
      <alignment horizontal="center" vertical="top"/>
    </xf>
    <xf numFmtId="164" fontId="18" fillId="3" borderId="3" xfId="5" applyNumberFormat="1" applyFont="1" applyFill="1" applyBorder="1" applyAlignment="1">
      <alignment horizontal="center" vertical="top"/>
    </xf>
    <xf numFmtId="0" fontId="6" fillId="3" borderId="43" xfId="5" applyFont="1" applyFill="1" applyBorder="1" applyAlignment="1">
      <alignment vertical="top" wrapText="1"/>
    </xf>
    <xf numFmtId="0" fontId="2" fillId="3" borderId="43" xfId="5" applyFont="1" applyFill="1" applyBorder="1" applyAlignment="1">
      <alignment horizontal="center" vertical="top" wrapText="1"/>
    </xf>
    <xf numFmtId="0" fontId="2" fillId="3" borderId="45" xfId="5" applyFont="1" applyFill="1" applyBorder="1" applyAlignment="1">
      <alignment horizontal="center" vertical="top" wrapText="1"/>
    </xf>
    <xf numFmtId="49" fontId="5" fillId="3" borderId="4" xfId="5" applyNumberFormat="1" applyFont="1" applyFill="1" applyBorder="1" applyAlignment="1">
      <alignment horizontal="center" vertical="top"/>
    </xf>
    <xf numFmtId="49" fontId="2" fillId="0" borderId="14" xfId="5" applyNumberFormat="1" applyFont="1" applyFill="1" applyBorder="1" applyAlignment="1">
      <alignment horizontal="center" vertical="top"/>
    </xf>
    <xf numFmtId="49" fontId="2" fillId="0" borderId="16" xfId="5" applyNumberFormat="1" applyFont="1" applyFill="1" applyBorder="1" applyAlignment="1">
      <alignment horizontal="center" vertical="top"/>
    </xf>
    <xf numFmtId="49" fontId="2" fillId="0" borderId="19" xfId="5" applyNumberFormat="1" applyFont="1" applyFill="1" applyBorder="1" applyAlignment="1">
      <alignment horizontal="center" vertical="top"/>
    </xf>
    <xf numFmtId="49" fontId="2" fillId="0" borderId="20" xfId="5" applyNumberFormat="1" applyFont="1" applyFill="1" applyBorder="1" applyAlignment="1">
      <alignment horizontal="center" vertical="top"/>
    </xf>
    <xf numFmtId="49" fontId="2" fillId="0" borderId="30" xfId="5" applyNumberFormat="1" applyFont="1" applyFill="1" applyBorder="1" applyAlignment="1">
      <alignment horizontal="center" vertical="top"/>
    </xf>
    <xf numFmtId="49" fontId="2" fillId="0" borderId="31" xfId="5" applyNumberFormat="1" applyFont="1" applyFill="1" applyBorder="1" applyAlignment="1">
      <alignment horizontal="center" vertical="top"/>
    </xf>
    <xf numFmtId="49" fontId="6" fillId="0" borderId="78" xfId="5" applyNumberFormat="1" applyFont="1" applyFill="1" applyBorder="1" applyAlignment="1">
      <alignment vertical="top"/>
    </xf>
    <xf numFmtId="49" fontId="2" fillId="0" borderId="57" xfId="5" applyNumberFormat="1" applyFont="1" applyFill="1" applyBorder="1" applyAlignment="1">
      <alignment horizontal="center" vertical="top"/>
    </xf>
    <xf numFmtId="49" fontId="2" fillId="0" borderId="56" xfId="5" applyNumberFormat="1" applyFont="1" applyFill="1" applyBorder="1" applyAlignment="1">
      <alignment horizontal="center" vertical="top"/>
    </xf>
    <xf numFmtId="0" fontId="6" fillId="0" borderId="55" xfId="5" applyFont="1" applyFill="1" applyBorder="1" applyAlignment="1">
      <alignment horizontal="center" vertical="top"/>
    </xf>
    <xf numFmtId="164" fontId="6" fillId="0" borderId="37" xfId="5" applyNumberFormat="1" applyFont="1" applyFill="1" applyBorder="1" applyAlignment="1">
      <alignment horizontal="center" vertical="top"/>
    </xf>
    <xf numFmtId="164" fontId="6" fillId="0" borderId="36" xfId="5" applyNumberFormat="1" applyFont="1" applyFill="1" applyBorder="1" applyAlignment="1">
      <alignment horizontal="center" vertical="top"/>
    </xf>
    <xf numFmtId="164" fontId="6" fillId="0" borderId="5" xfId="5" applyNumberFormat="1" applyFont="1" applyFill="1" applyBorder="1" applyAlignment="1">
      <alignment horizontal="center" vertical="top"/>
    </xf>
    <xf numFmtId="49" fontId="6" fillId="0" borderId="28" xfId="5" applyNumberFormat="1" applyFont="1" applyFill="1" applyBorder="1" applyAlignment="1">
      <alignment vertical="top"/>
    </xf>
    <xf numFmtId="0" fontId="6" fillId="0" borderId="47" xfId="5" applyFont="1" applyFill="1" applyBorder="1" applyAlignment="1">
      <alignment horizontal="center" vertical="top"/>
    </xf>
    <xf numFmtId="164" fontId="6" fillId="0" borderId="18" xfId="5" applyNumberFormat="1" applyFont="1" applyFill="1" applyBorder="1" applyAlignment="1">
      <alignment horizontal="center" vertical="top"/>
    </xf>
    <xf numFmtId="49" fontId="4" fillId="0" borderId="28" xfId="5" applyNumberFormat="1" applyFont="1" applyFill="1" applyBorder="1" applyAlignment="1">
      <alignment vertical="top"/>
    </xf>
    <xf numFmtId="0" fontId="18" fillId="5" borderId="45" xfId="5" applyFont="1" applyFill="1" applyBorder="1" applyAlignment="1">
      <alignment horizontal="center" vertical="top"/>
    </xf>
    <xf numFmtId="164" fontId="5" fillId="5" borderId="30" xfId="5" applyNumberFormat="1" applyFont="1" applyFill="1" applyBorder="1" applyAlignment="1">
      <alignment horizontal="center" vertical="top"/>
    </xf>
    <xf numFmtId="49" fontId="2" fillId="0" borderId="41" xfId="5" applyNumberFormat="1" applyFont="1" applyFill="1" applyBorder="1" applyAlignment="1">
      <alignment horizontal="center" vertical="top"/>
    </xf>
    <xf numFmtId="0" fontId="6" fillId="0" borderId="46" xfId="5" applyFont="1" applyFill="1" applyBorder="1" applyAlignment="1">
      <alignment horizontal="center" vertical="top"/>
    </xf>
    <xf numFmtId="49" fontId="2" fillId="0" borderId="26" xfId="5" applyNumberFormat="1" applyFont="1" applyFill="1" applyBorder="1" applyAlignment="1">
      <alignment horizontal="center" vertical="top"/>
    </xf>
    <xf numFmtId="49" fontId="2" fillId="0" borderId="27" xfId="5" applyNumberFormat="1" applyFont="1" applyFill="1" applyBorder="1" applyAlignment="1">
      <alignment horizontal="center" vertical="top"/>
    </xf>
    <xf numFmtId="0" fontId="18" fillId="5" borderId="48" xfId="5" applyFont="1" applyFill="1" applyBorder="1" applyAlignment="1">
      <alignment horizontal="center" vertical="top"/>
    </xf>
    <xf numFmtId="164" fontId="6" fillId="0" borderId="55" xfId="5" applyNumberFormat="1" applyFont="1" applyFill="1" applyBorder="1" applyAlignment="1">
      <alignment horizontal="center" vertical="top"/>
    </xf>
    <xf numFmtId="49" fontId="5" fillId="2" borderId="32" xfId="5" applyNumberFormat="1" applyFont="1" applyFill="1" applyBorder="1" applyAlignment="1">
      <alignment horizontal="center" vertical="top"/>
    </xf>
    <xf numFmtId="164" fontId="5" fillId="3" borderId="49" xfId="5" applyNumberFormat="1" applyFont="1" applyFill="1" applyBorder="1" applyAlignment="1">
      <alignment horizontal="center" vertical="top"/>
    </xf>
    <xf numFmtId="164" fontId="5" fillId="3" borderId="33" xfId="5" applyNumberFormat="1" applyFont="1" applyFill="1" applyBorder="1" applyAlignment="1">
      <alignment horizontal="center" vertical="top"/>
    </xf>
    <xf numFmtId="0" fontId="2" fillId="3" borderId="23" xfId="5" applyFont="1" applyFill="1" applyBorder="1" applyAlignment="1">
      <alignment horizontal="center" vertical="top" wrapText="1"/>
    </xf>
    <xf numFmtId="0" fontId="2" fillId="3" borderId="24" xfId="5" applyFont="1" applyFill="1" applyBorder="1" applyAlignment="1">
      <alignment horizontal="center" vertical="top" wrapText="1"/>
    </xf>
    <xf numFmtId="49" fontId="5" fillId="2" borderId="66" xfId="5" applyNumberFormat="1" applyFont="1" applyFill="1" applyBorder="1" applyAlignment="1">
      <alignment horizontal="center" vertical="top"/>
    </xf>
    <xf numFmtId="49" fontId="5" fillId="3" borderId="35" xfId="5" applyNumberFormat="1" applyFont="1" applyFill="1" applyBorder="1" applyAlignment="1">
      <alignment horizontal="center" vertical="top"/>
    </xf>
    <xf numFmtId="49" fontId="5" fillId="2" borderId="44" xfId="5" applyNumberFormat="1" applyFont="1" applyFill="1" applyBorder="1" applyAlignment="1">
      <alignment horizontal="center" vertical="top"/>
    </xf>
    <xf numFmtId="49" fontId="5" fillId="3" borderId="40" xfId="5" applyNumberFormat="1" applyFont="1" applyFill="1" applyBorder="1" applyAlignment="1">
      <alignment horizontal="center" vertical="top"/>
    </xf>
    <xf numFmtId="164" fontId="6" fillId="0" borderId="9" xfId="5" applyNumberFormat="1" applyFont="1" applyFill="1" applyBorder="1" applyAlignment="1">
      <alignment horizontal="center" vertical="top"/>
    </xf>
    <xf numFmtId="164" fontId="6" fillId="0" borderId="72" xfId="5" applyNumberFormat="1" applyFont="1" applyFill="1" applyBorder="1" applyAlignment="1">
      <alignment horizontal="center" vertical="top"/>
    </xf>
    <xf numFmtId="164" fontId="6" fillId="0" borderId="8" xfId="0" applyNumberFormat="1" applyFont="1" applyBorder="1" applyAlignment="1">
      <alignment horizontal="center" vertical="top"/>
    </xf>
    <xf numFmtId="164" fontId="6" fillId="0" borderId="36" xfId="0" applyNumberFormat="1" applyFont="1" applyBorder="1" applyAlignment="1">
      <alignment horizontal="center" vertical="top"/>
    </xf>
    <xf numFmtId="164" fontId="6" fillId="0" borderId="38" xfId="0" applyNumberFormat="1" applyFont="1" applyBorder="1" applyAlignment="1">
      <alignment horizontal="center" vertical="top"/>
    </xf>
    <xf numFmtId="164" fontId="6" fillId="0" borderId="5" xfId="0" applyNumberFormat="1" applyFont="1" applyBorder="1" applyAlignment="1">
      <alignment horizontal="center" vertical="top"/>
    </xf>
    <xf numFmtId="49" fontId="17" fillId="0" borderId="47" xfId="5" applyNumberFormat="1" applyFont="1" applyBorder="1" applyAlignment="1">
      <alignment horizontal="center" vertical="top"/>
    </xf>
    <xf numFmtId="49" fontId="2" fillId="0" borderId="47" xfId="5" applyNumberFormat="1" applyFont="1" applyBorder="1" applyAlignment="1">
      <alignment horizontal="center" vertical="top"/>
    </xf>
    <xf numFmtId="0" fontId="6" fillId="0" borderId="47" xfId="0" applyFont="1" applyBorder="1" applyAlignment="1">
      <alignment horizontal="center" vertical="top"/>
    </xf>
    <xf numFmtId="0" fontId="37" fillId="0" borderId="18" xfId="0" applyFont="1" applyBorder="1" applyAlignment="1">
      <alignment horizontal="center" vertical="top"/>
    </xf>
    <xf numFmtId="49" fontId="17" fillId="0" borderId="48" xfId="5" applyNumberFormat="1" applyFont="1" applyBorder="1" applyAlignment="1">
      <alignment horizontal="center" vertical="top"/>
    </xf>
    <xf numFmtId="49" fontId="2" fillId="0" borderId="48" xfId="5" applyNumberFormat="1" applyFont="1" applyBorder="1" applyAlignment="1">
      <alignment horizontal="center" vertical="top"/>
    </xf>
    <xf numFmtId="164" fontId="6" fillId="0" borderId="61" xfId="5" applyNumberFormat="1" applyFont="1" applyFill="1" applyBorder="1" applyAlignment="1">
      <alignment horizontal="center" vertical="top"/>
    </xf>
    <xf numFmtId="164" fontId="6" fillId="0" borderId="56" xfId="5" applyNumberFormat="1" applyFont="1" applyFill="1" applyBorder="1" applyAlignment="1">
      <alignment horizontal="center" vertical="top"/>
    </xf>
    <xf numFmtId="164" fontId="6" fillId="0" borderId="51" xfId="5" applyNumberFormat="1" applyFont="1" applyFill="1" applyBorder="1" applyAlignment="1">
      <alignment horizontal="center" vertical="top"/>
    </xf>
    <xf numFmtId="164" fontId="5" fillId="5" borderId="13" xfId="5" applyNumberFormat="1" applyFont="1" applyFill="1" applyBorder="1" applyAlignment="1">
      <alignment horizontal="center" vertical="top"/>
    </xf>
    <xf numFmtId="0" fontId="6" fillId="0" borderId="50" xfId="5" applyFont="1" applyFill="1" applyBorder="1" applyAlignment="1">
      <alignment vertical="top" wrapText="1"/>
    </xf>
    <xf numFmtId="0" fontId="2" fillId="0" borderId="26" xfId="5" applyFont="1" applyFill="1" applyBorder="1" applyAlignment="1">
      <alignment horizontal="center" vertical="top"/>
    </xf>
    <xf numFmtId="0" fontId="2" fillId="0" borderId="27" xfId="5" applyFont="1" applyFill="1" applyBorder="1" applyAlignment="1">
      <alignment horizontal="center" vertical="top"/>
    </xf>
    <xf numFmtId="0" fontId="18" fillId="5" borderId="42" xfId="5" applyFont="1" applyFill="1" applyBorder="1" applyAlignment="1">
      <alignment horizontal="center" vertical="top"/>
    </xf>
    <xf numFmtId="164" fontId="5" fillId="5" borderId="41" xfId="5" applyNumberFormat="1" applyFont="1" applyFill="1" applyBorder="1" applyAlignment="1">
      <alignment horizontal="center" vertical="top"/>
    </xf>
    <xf numFmtId="164" fontId="5" fillId="5" borderId="43" xfId="5" applyNumberFormat="1" applyFont="1" applyFill="1" applyBorder="1" applyAlignment="1">
      <alignment horizontal="center" vertical="top"/>
    </xf>
    <xf numFmtId="0" fontId="2" fillId="0" borderId="30" xfId="5" applyNumberFormat="1" applyFont="1" applyFill="1" applyBorder="1" applyAlignment="1">
      <alignment horizontal="center" vertical="top"/>
    </xf>
    <xf numFmtId="0" fontId="2" fillId="0" borderId="31" xfId="5" applyNumberFormat="1" applyFont="1" applyFill="1" applyBorder="1" applyAlignment="1">
      <alignment horizontal="center" vertical="top"/>
    </xf>
    <xf numFmtId="49" fontId="6" fillId="2" borderId="39" xfId="5" applyNumberFormat="1" applyFont="1" applyFill="1" applyBorder="1" applyAlignment="1">
      <alignment horizontal="center" vertical="top"/>
    </xf>
    <xf numFmtId="0" fontId="2" fillId="0" borderId="43" xfId="5" applyNumberFormat="1" applyFont="1" applyFill="1" applyBorder="1" applyAlignment="1">
      <alignment horizontal="center" vertical="top"/>
    </xf>
    <xf numFmtId="0" fontId="2" fillId="3" borderId="32" xfId="5" applyFont="1" applyFill="1" applyBorder="1" applyAlignment="1">
      <alignment horizontal="center" vertical="top" wrapText="1"/>
    </xf>
    <xf numFmtId="164" fontId="5" fillId="2" borderId="3" xfId="5" applyNumberFormat="1" applyFont="1" applyFill="1" applyBorder="1" applyAlignment="1">
      <alignment horizontal="center" vertical="top"/>
    </xf>
    <xf numFmtId="0" fontId="2" fillId="2" borderId="23" xfId="5" applyFont="1" applyFill="1" applyBorder="1" applyAlignment="1">
      <alignment vertical="top"/>
    </xf>
    <xf numFmtId="0" fontId="2" fillId="2" borderId="24" xfId="5" applyFont="1" applyFill="1" applyBorder="1" applyAlignment="1">
      <alignment vertical="top"/>
    </xf>
    <xf numFmtId="49" fontId="5" fillId="6" borderId="3" xfId="5" applyNumberFormat="1" applyFont="1" applyFill="1" applyBorder="1" applyAlignment="1">
      <alignment horizontal="center" vertical="top"/>
    </xf>
    <xf numFmtId="164" fontId="5" fillId="6" borderId="12" xfId="5" applyNumberFormat="1" applyFont="1" applyFill="1" applyBorder="1" applyAlignment="1">
      <alignment horizontal="center" vertical="top"/>
    </xf>
    <xf numFmtId="49" fontId="4" fillId="0" borderId="0" xfId="5" applyNumberFormat="1" applyFont="1" applyFill="1" applyBorder="1" applyAlignment="1">
      <alignment vertical="top"/>
    </xf>
    <xf numFmtId="49" fontId="4" fillId="0" borderId="0" xfId="5" applyNumberFormat="1" applyFont="1" applyFill="1" applyBorder="1" applyAlignment="1">
      <alignment horizontal="right" vertical="top"/>
    </xf>
    <xf numFmtId="0" fontId="4" fillId="0" borderId="0" xfId="5" applyFont="1" applyFill="1" applyBorder="1" applyAlignment="1">
      <alignment horizontal="center" vertical="top"/>
    </xf>
    <xf numFmtId="0" fontId="2" fillId="0" borderId="0" xfId="5" applyFont="1" applyBorder="1" applyAlignment="1">
      <alignment vertical="top"/>
    </xf>
    <xf numFmtId="0" fontId="19" fillId="0" borderId="0" xfId="5" applyFont="1" applyAlignment="1">
      <alignment vertical="top"/>
    </xf>
    <xf numFmtId="0" fontId="2" fillId="0" borderId="0" xfId="5" applyNumberFormat="1" applyFont="1" applyAlignment="1">
      <alignment vertical="top"/>
    </xf>
    <xf numFmtId="0" fontId="2" fillId="0" borderId="0" xfId="5" applyFont="1" applyAlignment="1">
      <alignment horizontal="center" vertical="top"/>
    </xf>
    <xf numFmtId="0" fontId="4" fillId="0" borderId="6" xfId="0" applyFont="1" applyFill="1" applyBorder="1" applyAlignment="1">
      <alignment horizontal="left" vertical="top" wrapText="1"/>
    </xf>
    <xf numFmtId="0" fontId="4" fillId="0" borderId="0" xfId="0" applyFont="1" applyAlignment="1">
      <alignment horizontal="center" vertical="top"/>
    </xf>
    <xf numFmtId="0" fontId="6" fillId="0" borderId="1" xfId="0" applyFont="1" applyFill="1" applyBorder="1" applyAlignment="1">
      <alignment horizontal="center" vertical="center" textRotation="90" wrapText="1"/>
    </xf>
    <xf numFmtId="1" fontId="4" fillId="0" borderId="2" xfId="0" applyNumberFormat="1" applyFont="1" applyFill="1" applyBorder="1" applyAlignment="1">
      <alignment horizontal="center" vertical="center" textRotation="90" wrapText="1"/>
    </xf>
    <xf numFmtId="49" fontId="3" fillId="7" borderId="3" xfId="0" applyNumberFormat="1" applyFont="1" applyFill="1" applyBorder="1" applyAlignment="1">
      <alignment horizontal="center" vertical="top" wrapText="1"/>
    </xf>
    <xf numFmtId="49" fontId="3" fillId="7" borderId="3" xfId="0" applyNumberFormat="1" applyFont="1" applyFill="1" applyBorder="1" applyAlignment="1">
      <alignment horizontal="center" vertical="top"/>
    </xf>
    <xf numFmtId="49" fontId="3" fillId="8" borderId="4" xfId="0" applyNumberFormat="1" applyFont="1" applyFill="1" applyBorder="1" applyAlignment="1">
      <alignment horizontal="center" vertical="top"/>
    </xf>
    <xf numFmtId="164" fontId="4" fillId="0" borderId="6" xfId="0" applyNumberFormat="1" applyFont="1" applyFill="1" applyBorder="1" applyAlignment="1">
      <alignment vertical="top"/>
    </xf>
    <xf numFmtId="164" fontId="4" fillId="0" borderId="19" xfId="0" applyNumberFormat="1" applyFont="1" applyFill="1" applyBorder="1" applyAlignment="1">
      <alignment vertical="top"/>
    </xf>
    <xf numFmtId="0" fontId="4" fillId="0" borderId="18" xfId="0" applyFont="1" applyFill="1" applyBorder="1" applyAlignment="1">
      <alignment vertical="top"/>
    </xf>
    <xf numFmtId="0" fontId="4" fillId="0" borderId="42" xfId="0" applyFont="1" applyFill="1" applyBorder="1" applyAlignment="1">
      <alignment vertical="top"/>
    </xf>
    <xf numFmtId="0" fontId="3" fillId="9" borderId="49" xfId="0" applyFont="1" applyFill="1" applyBorder="1" applyAlignment="1">
      <alignment horizontal="center" vertical="center"/>
    </xf>
    <xf numFmtId="1" fontId="4" fillId="0" borderId="31" xfId="0" applyNumberFormat="1" applyFont="1" applyFill="1" applyBorder="1" applyAlignment="1">
      <alignment horizontal="center" vertical="top" wrapText="1"/>
    </xf>
    <xf numFmtId="49" fontId="3" fillId="8" borderId="35" xfId="0" applyNumberFormat="1" applyFont="1" applyFill="1" applyBorder="1" applyAlignment="1">
      <alignment horizontal="center" vertical="top"/>
    </xf>
    <xf numFmtId="49" fontId="3" fillId="8" borderId="7" xfId="0" applyNumberFormat="1" applyFont="1" applyFill="1" applyBorder="1" applyAlignment="1">
      <alignment horizontal="center" vertical="top"/>
    </xf>
    <xf numFmtId="49" fontId="3" fillId="7" borderId="39" xfId="0" applyNumberFormat="1" applyFont="1" applyFill="1" applyBorder="1" applyAlignment="1">
      <alignment vertical="top"/>
    </xf>
    <xf numFmtId="49" fontId="3" fillId="8" borderId="40" xfId="0" applyNumberFormat="1" applyFont="1" applyFill="1" applyBorder="1" applyAlignment="1">
      <alignment vertical="top"/>
    </xf>
    <xf numFmtId="0" fontId="11" fillId="0" borderId="42" xfId="0" applyFont="1" applyFill="1" applyBorder="1" applyAlignment="1">
      <alignment vertical="top" wrapText="1"/>
    </xf>
    <xf numFmtId="0" fontId="7" fillId="0" borderId="29" xfId="0" applyFont="1" applyFill="1" applyBorder="1" applyAlignment="1">
      <alignment vertical="top" wrapText="1"/>
    </xf>
    <xf numFmtId="0" fontId="4" fillId="0" borderId="1" xfId="0" applyFont="1" applyFill="1" applyBorder="1" applyAlignment="1">
      <alignment vertical="top" wrapText="1"/>
    </xf>
    <xf numFmtId="1" fontId="4" fillId="0" borderId="2" xfId="0" applyNumberFormat="1" applyFont="1" applyFill="1" applyBorder="1" applyAlignment="1">
      <alignment vertical="top" wrapText="1"/>
    </xf>
    <xf numFmtId="49" fontId="3" fillId="8" borderId="22" xfId="0" applyNumberFormat="1" applyFont="1" applyFill="1" applyBorder="1" applyAlignment="1">
      <alignment horizontal="center" vertical="top"/>
    </xf>
    <xf numFmtId="0" fontId="4" fillId="8" borderId="43" xfId="0" applyFont="1" applyFill="1" applyBorder="1" applyAlignment="1">
      <alignment vertical="top" wrapText="1"/>
    </xf>
    <xf numFmtId="0" fontId="4" fillId="8" borderId="43" xfId="0" applyFont="1" applyFill="1" applyBorder="1" applyAlignment="1">
      <alignment horizontal="center" vertical="top" wrapText="1"/>
    </xf>
    <xf numFmtId="1" fontId="4" fillId="8" borderId="45" xfId="0" applyNumberFormat="1" applyFont="1" applyFill="1" applyBorder="1" applyAlignment="1">
      <alignment horizontal="center" vertical="top" wrapText="1"/>
    </xf>
    <xf numFmtId="164" fontId="3" fillId="0" borderId="19" xfId="0" applyNumberFormat="1" applyFont="1" applyFill="1" applyBorder="1" applyAlignment="1">
      <alignment vertical="top"/>
    </xf>
    <xf numFmtId="164" fontId="4" fillId="0" borderId="20" xfId="0" applyNumberFormat="1" applyFont="1" applyFill="1" applyBorder="1" applyAlignment="1">
      <alignment vertical="top"/>
    </xf>
    <xf numFmtId="164" fontId="4" fillId="0" borderId="18" xfId="0" applyNumberFormat="1" applyFont="1" applyFill="1" applyBorder="1" applyAlignment="1">
      <alignment vertical="top"/>
    </xf>
    <xf numFmtId="164" fontId="4" fillId="0" borderId="59" xfId="0" applyNumberFormat="1" applyFont="1" applyFill="1" applyBorder="1" applyAlignment="1">
      <alignment vertical="top"/>
    </xf>
    <xf numFmtId="1" fontId="4" fillId="0" borderId="19" xfId="0" applyNumberFormat="1" applyFont="1" applyFill="1" applyBorder="1" applyAlignment="1">
      <alignment horizontal="center" vertical="center" wrapText="1"/>
    </xf>
    <xf numFmtId="0" fontId="4" fillId="0" borderId="19"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4" fillId="0" borderId="51" xfId="0" applyFont="1" applyFill="1" applyBorder="1" applyAlignment="1">
      <alignment vertical="top" wrapText="1"/>
    </xf>
    <xf numFmtId="0" fontId="4" fillId="0" borderId="57" xfId="0" applyNumberFormat="1" applyFont="1" applyFill="1" applyBorder="1" applyAlignment="1">
      <alignment horizontal="center" vertical="center" wrapText="1"/>
    </xf>
    <xf numFmtId="0" fontId="10" fillId="0" borderId="51" xfId="0" applyFont="1" applyBorder="1" applyAlignment="1">
      <alignment vertical="center" wrapText="1"/>
    </xf>
    <xf numFmtId="0" fontId="4" fillId="10" borderId="13" xfId="0" applyFont="1" applyFill="1" applyBorder="1" applyAlignment="1">
      <alignment horizontal="center" vertical="top" wrapText="1"/>
    </xf>
    <xf numFmtId="0" fontId="4" fillId="0" borderId="1" xfId="0" applyFont="1" applyFill="1" applyBorder="1" applyAlignment="1">
      <alignment horizontal="center" vertical="top" wrapText="1"/>
    </xf>
    <xf numFmtId="1" fontId="4" fillId="0" borderId="2" xfId="0" applyNumberFormat="1" applyFont="1" applyFill="1" applyBorder="1" applyAlignment="1">
      <alignment horizontal="center" vertical="top" wrapText="1"/>
    </xf>
    <xf numFmtId="49" fontId="3" fillId="7" borderId="32" xfId="0" applyNumberFormat="1" applyFont="1" applyFill="1" applyBorder="1" applyAlignment="1">
      <alignment horizontal="center" vertical="top"/>
    </xf>
    <xf numFmtId="164" fontId="3" fillId="0" borderId="19" xfId="0" applyNumberFormat="1" applyFont="1" applyFill="1" applyBorder="1" applyAlignment="1">
      <alignment horizontal="center" vertical="top" wrapText="1"/>
    </xf>
    <xf numFmtId="164" fontId="4" fillId="10" borderId="18" xfId="0" applyNumberFormat="1" applyFont="1" applyFill="1" applyBorder="1" applyAlignment="1">
      <alignment vertical="top"/>
    </xf>
    <xf numFmtId="0" fontId="4" fillId="0" borderId="73" xfId="0" applyFont="1" applyFill="1" applyBorder="1" applyAlignment="1">
      <alignment horizontal="left" vertical="center" wrapText="1"/>
    </xf>
    <xf numFmtId="0" fontId="4" fillId="0" borderId="59" xfId="0" applyFont="1" applyFill="1" applyBorder="1" applyAlignment="1">
      <alignment horizontal="left" vertical="center" wrapText="1"/>
    </xf>
    <xf numFmtId="0" fontId="4" fillId="0" borderId="59" xfId="0" applyFont="1" applyFill="1" applyBorder="1" applyAlignment="1">
      <alignment horizontal="left" vertical="center"/>
    </xf>
    <xf numFmtId="0" fontId="4" fillId="0" borderId="54" xfId="0" applyFont="1" applyFill="1" applyBorder="1" applyAlignment="1">
      <alignment horizontal="left" vertical="center" wrapText="1"/>
    </xf>
    <xf numFmtId="164" fontId="4" fillId="0" borderId="56" xfId="0" applyNumberFormat="1" applyFont="1" applyFill="1" applyBorder="1" applyAlignment="1">
      <alignment horizontal="center" vertical="center" wrapText="1"/>
    </xf>
    <xf numFmtId="1" fontId="4" fillId="0" borderId="9" xfId="0" applyNumberFormat="1" applyFont="1" applyFill="1" applyBorder="1" applyAlignment="1">
      <alignment horizontal="center" vertical="center"/>
    </xf>
    <xf numFmtId="0" fontId="4" fillId="0" borderId="9" xfId="0" applyNumberFormat="1" applyFont="1" applyFill="1" applyBorder="1" applyAlignment="1">
      <alignment horizontal="center" vertical="center"/>
    </xf>
    <xf numFmtId="0" fontId="4" fillId="0" borderId="80" xfId="0" applyNumberFormat="1" applyFont="1" applyFill="1" applyBorder="1" applyAlignment="1">
      <alignment horizontal="center" vertical="center"/>
    </xf>
    <xf numFmtId="1" fontId="4" fillId="0" borderId="19" xfId="0" applyNumberFormat="1" applyFont="1" applyFill="1" applyBorder="1" applyAlignment="1">
      <alignment horizontal="center" vertical="center"/>
    </xf>
    <xf numFmtId="0" fontId="4" fillId="0" borderId="19" xfId="0" applyNumberFormat="1" applyFont="1" applyFill="1" applyBorder="1" applyAlignment="1">
      <alignment horizontal="center" vertical="center"/>
    </xf>
    <xf numFmtId="1" fontId="4" fillId="0" borderId="47" xfId="0" applyNumberFormat="1" applyFont="1" applyFill="1" applyBorder="1" applyAlignment="1">
      <alignment horizontal="center" vertical="center"/>
    </xf>
    <xf numFmtId="0" fontId="4" fillId="0" borderId="47" xfId="0" applyNumberFormat="1" applyFont="1" applyFill="1" applyBorder="1" applyAlignment="1">
      <alignment horizontal="center" vertical="center"/>
    </xf>
    <xf numFmtId="1" fontId="4" fillId="0" borderId="80" xfId="0" applyNumberFormat="1" applyFont="1" applyFill="1" applyBorder="1" applyAlignment="1">
      <alignment horizontal="center" vertical="center"/>
    </xf>
    <xf numFmtId="0" fontId="4" fillId="0" borderId="10" xfId="0" applyFont="1" applyFill="1" applyBorder="1" applyAlignment="1">
      <alignment horizontal="left" vertical="center" wrapText="1"/>
    </xf>
    <xf numFmtId="1" fontId="4" fillId="0" borderId="11" xfId="0" applyNumberFormat="1" applyFont="1" applyFill="1" applyBorder="1" applyAlignment="1">
      <alignment horizontal="center" vertical="center"/>
    </xf>
    <xf numFmtId="0" fontId="4" fillId="0" borderId="6" xfId="0" applyFont="1" applyFill="1" applyBorder="1" applyAlignment="1">
      <alignment horizontal="left" vertical="center" wrapText="1"/>
    </xf>
    <xf numFmtId="1" fontId="4" fillId="0" borderId="20" xfId="0" applyNumberFormat="1" applyFont="1" applyFill="1" applyBorder="1" applyAlignment="1">
      <alignment horizontal="center" vertical="center"/>
    </xf>
    <xf numFmtId="164" fontId="4" fillId="0" borderId="28" xfId="0" applyNumberFormat="1" applyFont="1" applyFill="1" applyBorder="1" applyAlignment="1">
      <alignment vertical="top"/>
    </xf>
    <xf numFmtId="164" fontId="4" fillId="0" borderId="7" xfId="0" applyNumberFormat="1" applyFont="1" applyFill="1" applyBorder="1" applyAlignment="1">
      <alignment horizontal="center" vertical="top"/>
    </xf>
    <xf numFmtId="0" fontId="4" fillId="0" borderId="12" xfId="0" applyFont="1" applyFill="1" applyBorder="1" applyAlignment="1">
      <alignment vertical="top" wrapText="1"/>
    </xf>
    <xf numFmtId="0" fontId="4" fillId="0" borderId="13" xfId="0" applyFont="1" applyFill="1" applyBorder="1" applyAlignment="1">
      <alignment vertical="top" wrapText="1"/>
    </xf>
    <xf numFmtId="9" fontId="4" fillId="0" borderId="1" xfId="0" applyNumberFormat="1" applyFont="1" applyFill="1" applyBorder="1" applyAlignment="1">
      <alignment horizontal="center" vertical="top" wrapText="1"/>
    </xf>
    <xf numFmtId="0" fontId="11" fillId="9" borderId="49" xfId="0" applyFont="1" applyFill="1" applyBorder="1" applyAlignment="1">
      <alignment horizontal="center" vertical="top"/>
    </xf>
    <xf numFmtId="164" fontId="3" fillId="8" borderId="33" xfId="0" applyNumberFormat="1" applyFont="1" applyFill="1" applyBorder="1" applyAlignment="1">
      <alignment horizontal="center" vertical="top"/>
    </xf>
    <xf numFmtId="0" fontId="4" fillId="8" borderId="23" xfId="0" applyFont="1" applyFill="1" applyBorder="1" applyAlignment="1">
      <alignment horizontal="center" vertical="top" wrapText="1"/>
    </xf>
    <xf numFmtId="1" fontId="4" fillId="8" borderId="24" xfId="0" applyNumberFormat="1" applyFont="1" applyFill="1" applyBorder="1" applyAlignment="1">
      <alignment horizontal="center" vertical="top" wrapText="1"/>
    </xf>
    <xf numFmtId="0" fontId="4" fillId="0" borderId="76" xfId="0" applyFont="1" applyFill="1" applyBorder="1" applyAlignment="1">
      <alignment vertical="center" wrapText="1"/>
    </xf>
    <xf numFmtId="0" fontId="4" fillId="0" borderId="14" xfId="0" applyNumberFormat="1" applyFont="1" applyFill="1" applyBorder="1" applyAlignment="1">
      <alignment horizontal="center" vertical="center" wrapText="1"/>
    </xf>
    <xf numFmtId="0" fontId="4" fillId="0" borderId="16"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top" wrapText="1"/>
    </xf>
    <xf numFmtId="164" fontId="4" fillId="0" borderId="0" xfId="0" applyNumberFormat="1" applyFont="1" applyFill="1" applyBorder="1" applyAlignment="1">
      <alignment horizontal="center" vertical="top"/>
    </xf>
    <xf numFmtId="0" fontId="10" fillId="0" borderId="42" xfId="0" applyFont="1" applyFill="1" applyBorder="1" applyAlignment="1">
      <alignment vertical="top" wrapText="1"/>
    </xf>
    <xf numFmtId="49" fontId="3" fillId="7" borderId="66" xfId="0" applyNumberFormat="1" applyFont="1" applyFill="1" applyBorder="1" applyAlignment="1">
      <alignment horizontal="center" vertical="top"/>
    </xf>
    <xf numFmtId="49" fontId="3" fillId="7" borderId="44" xfId="0" applyNumberFormat="1" applyFont="1" applyFill="1" applyBorder="1" applyAlignment="1">
      <alignment horizontal="center" vertical="top"/>
    </xf>
    <xf numFmtId="0" fontId="4" fillId="7" borderId="23" xfId="0" applyFont="1" applyFill="1" applyBorder="1" applyAlignment="1">
      <alignment vertical="top"/>
    </xf>
    <xf numFmtId="0" fontId="4" fillId="7" borderId="23" xfId="0" applyFont="1" applyFill="1" applyBorder="1" applyAlignment="1">
      <alignment vertical="top" wrapText="1"/>
    </xf>
    <xf numFmtId="1" fontId="4" fillId="7" borderId="24" xfId="0" applyNumberFormat="1" applyFont="1" applyFill="1" applyBorder="1" applyAlignment="1">
      <alignment vertical="top" wrapText="1"/>
    </xf>
    <xf numFmtId="49" fontId="3" fillId="13" borderId="3" xfId="0" applyNumberFormat="1" applyFont="1" applyFill="1" applyBorder="1" applyAlignment="1">
      <alignment horizontal="center" vertical="top"/>
    </xf>
    <xf numFmtId="164" fontId="5" fillId="13" borderId="12" xfId="0" applyNumberFormat="1" applyFont="1" applyFill="1" applyBorder="1" applyAlignment="1">
      <alignment horizontal="center" vertical="top"/>
    </xf>
    <xf numFmtId="49" fontId="2" fillId="0" borderId="0" xfId="0" applyNumberFormat="1" applyFont="1" applyFill="1" applyBorder="1" applyAlignment="1">
      <alignment horizontal="right" vertical="top"/>
    </xf>
    <xf numFmtId="1" fontId="4" fillId="0" borderId="0" xfId="0" applyNumberFormat="1" applyFont="1" applyFill="1" applyBorder="1" applyAlignment="1">
      <alignment horizontal="center" vertical="top" wrapText="1"/>
    </xf>
    <xf numFmtId="0" fontId="4" fillId="0" borderId="0" xfId="0" applyFont="1" applyFill="1" applyBorder="1" applyAlignment="1">
      <alignment vertical="top" wrapText="1"/>
    </xf>
    <xf numFmtId="1" fontId="4" fillId="0" borderId="0" xfId="0" applyNumberFormat="1" applyFont="1" applyFill="1" applyBorder="1" applyAlignment="1">
      <alignment vertical="top" wrapText="1"/>
    </xf>
    <xf numFmtId="0" fontId="6" fillId="0" borderId="36" xfId="0" applyFont="1" applyFill="1" applyBorder="1" applyAlignment="1">
      <alignment horizontal="center" vertical="top" wrapText="1"/>
    </xf>
    <xf numFmtId="0" fontId="4" fillId="0" borderId="9" xfId="0" applyFont="1" applyFill="1" applyBorder="1" applyAlignment="1">
      <alignment horizontal="center" vertical="center" wrapText="1"/>
    </xf>
    <xf numFmtId="1" fontId="4" fillId="0" borderId="80" xfId="0" applyNumberFormat="1" applyFont="1" applyFill="1" applyBorder="1" applyAlignment="1">
      <alignment horizontal="center" vertical="center" wrapText="1"/>
    </xf>
    <xf numFmtId="0" fontId="4" fillId="0" borderId="19" xfId="0" applyFont="1" applyFill="1" applyBorder="1" applyAlignment="1">
      <alignment horizontal="center" vertical="center"/>
    </xf>
    <xf numFmtId="0" fontId="4" fillId="0" borderId="47" xfId="0" applyFont="1" applyFill="1" applyBorder="1" applyAlignment="1">
      <alignment horizontal="center" vertical="center"/>
    </xf>
    <xf numFmtId="0" fontId="4" fillId="0" borderId="19" xfId="0" applyFont="1" applyFill="1" applyBorder="1" applyAlignment="1">
      <alignment horizontal="center" vertical="top" wrapText="1"/>
    </xf>
    <xf numFmtId="164" fontId="3" fillId="9" borderId="33" xfId="0" applyNumberFormat="1" applyFont="1" applyFill="1" applyBorder="1" applyAlignment="1">
      <alignment horizontal="right" vertical="center"/>
    </xf>
    <xf numFmtId="164" fontId="3" fillId="9" borderId="24" xfId="0" applyNumberFormat="1" applyFont="1" applyFill="1" applyBorder="1" applyAlignment="1">
      <alignment horizontal="right" vertical="center"/>
    </xf>
    <xf numFmtId="0" fontId="4" fillId="0" borderId="18" xfId="0" applyFont="1" applyFill="1" applyBorder="1" applyAlignment="1">
      <alignment horizontal="center" vertical="center" wrapText="1"/>
    </xf>
    <xf numFmtId="164" fontId="4" fillId="0" borderId="28" xfId="0" applyNumberFormat="1" applyFont="1" applyFill="1" applyBorder="1" applyAlignment="1">
      <alignment horizontal="right" vertical="center"/>
    </xf>
    <xf numFmtId="164" fontId="4" fillId="0" borderId="0" xfId="0" applyNumberFormat="1" applyFont="1" applyFill="1" applyBorder="1" applyAlignment="1">
      <alignment horizontal="right" vertical="center"/>
    </xf>
    <xf numFmtId="164" fontId="4" fillId="0" borderId="7" xfId="0" applyNumberFormat="1" applyFont="1" applyFill="1" applyBorder="1" applyAlignment="1">
      <alignment horizontal="right" vertical="center"/>
    </xf>
    <xf numFmtId="164" fontId="4" fillId="0" borderId="18" xfId="0" applyNumberFormat="1" applyFont="1" applyFill="1" applyBorder="1" applyAlignment="1">
      <alignment horizontal="right" vertical="center" wrapText="1"/>
    </xf>
    <xf numFmtId="164" fontId="4" fillId="0" borderId="47" xfId="0" applyNumberFormat="1" applyFont="1" applyFill="1" applyBorder="1" applyAlignment="1">
      <alignment horizontal="right" vertical="center"/>
    </xf>
    <xf numFmtId="0" fontId="4" fillId="0" borderId="78" xfId="0" applyFont="1" applyFill="1" applyBorder="1" applyAlignment="1">
      <alignment vertical="center" wrapText="1"/>
    </xf>
    <xf numFmtId="1" fontId="4" fillId="0" borderId="11" xfId="0" applyNumberFormat="1" applyFont="1" applyFill="1" applyBorder="1" applyAlignment="1">
      <alignment horizontal="center" vertical="center" wrapText="1"/>
    </xf>
    <xf numFmtId="0" fontId="4" fillId="0" borderId="42" xfId="0" applyFont="1" applyFill="1" applyBorder="1" applyAlignment="1">
      <alignment horizontal="center" vertical="center" wrapText="1"/>
    </xf>
    <xf numFmtId="164" fontId="4" fillId="0" borderId="42" xfId="0" applyNumberFormat="1" applyFont="1" applyFill="1" applyBorder="1" applyAlignment="1">
      <alignment horizontal="right" vertical="center" wrapText="1"/>
    </xf>
    <xf numFmtId="0" fontId="3" fillId="9" borderId="32" xfId="0" applyFont="1" applyFill="1" applyBorder="1" applyAlignment="1">
      <alignment horizontal="center" vertical="center"/>
    </xf>
    <xf numFmtId="164" fontId="3" fillId="9" borderId="4" xfId="0" applyNumberFormat="1" applyFont="1" applyFill="1" applyBorder="1" applyAlignment="1">
      <alignment horizontal="right" vertical="center"/>
    </xf>
    <xf numFmtId="164" fontId="3" fillId="9" borderId="22" xfId="0" applyNumberFormat="1" applyFont="1" applyFill="1" applyBorder="1" applyAlignment="1">
      <alignment horizontal="right" vertical="center"/>
    </xf>
    <xf numFmtId="164" fontId="3" fillId="9" borderId="49" xfId="0" applyNumberFormat="1" applyFont="1" applyFill="1" applyBorder="1" applyAlignment="1">
      <alignment horizontal="right" vertical="center"/>
    </xf>
    <xf numFmtId="164" fontId="3" fillId="8" borderId="39" xfId="0" applyNumberFormat="1" applyFont="1" applyFill="1" applyBorder="1" applyAlignment="1">
      <alignment horizontal="right" vertical="center"/>
    </xf>
    <xf numFmtId="164" fontId="3" fillId="8" borderId="30" xfId="0" applyNumberFormat="1" applyFont="1" applyFill="1" applyBorder="1" applyAlignment="1">
      <alignment horizontal="right" vertical="center"/>
    </xf>
    <xf numFmtId="164" fontId="3" fillId="8" borderId="31" xfId="0" applyNumberFormat="1" applyFont="1" applyFill="1" applyBorder="1" applyAlignment="1">
      <alignment horizontal="right" vertical="center"/>
    </xf>
    <xf numFmtId="0" fontId="4" fillId="0" borderId="49" xfId="0" applyFont="1" applyFill="1" applyBorder="1" applyAlignment="1">
      <alignment horizontal="center" vertical="center"/>
    </xf>
    <xf numFmtId="164" fontId="3" fillId="0" borderId="26" xfId="0" applyNumberFormat="1" applyFont="1" applyFill="1" applyBorder="1" applyAlignment="1">
      <alignment horizontal="center" vertical="center"/>
    </xf>
    <xf numFmtId="164" fontId="4" fillId="0" borderId="35" xfId="0" applyNumberFormat="1" applyFont="1" applyFill="1" applyBorder="1" applyAlignment="1">
      <alignment horizontal="center" vertical="center"/>
    </xf>
    <xf numFmtId="164" fontId="4" fillId="10" borderId="50" xfId="0" applyNumberFormat="1" applyFont="1" applyFill="1" applyBorder="1" applyAlignment="1">
      <alignment horizontal="center" vertical="center"/>
    </xf>
    <xf numFmtId="164" fontId="4" fillId="0" borderId="66" xfId="0" applyNumberFormat="1" applyFont="1" applyFill="1" applyBorder="1" applyAlignment="1">
      <alignment horizontal="center" vertical="center"/>
    </xf>
    <xf numFmtId="0" fontId="3" fillId="9" borderId="49" xfId="0" applyFont="1" applyFill="1" applyBorder="1" applyAlignment="1">
      <alignment horizontal="center" vertical="top"/>
    </xf>
    <xf numFmtId="164" fontId="3" fillId="9" borderId="33" xfId="0" applyNumberFormat="1" applyFont="1" applyFill="1" applyBorder="1" applyAlignment="1">
      <alignment horizontal="center" vertical="top"/>
    </xf>
    <xf numFmtId="164" fontId="3" fillId="9" borderId="4" xfId="0" applyNumberFormat="1" applyFont="1" applyFill="1" applyBorder="1" applyAlignment="1">
      <alignment horizontal="center" vertical="top"/>
    </xf>
    <xf numFmtId="164" fontId="3" fillId="9" borderId="22" xfId="0" applyNumberFormat="1" applyFont="1" applyFill="1" applyBorder="1" applyAlignment="1">
      <alignment horizontal="center" vertical="top"/>
    </xf>
    <xf numFmtId="164" fontId="3" fillId="9" borderId="49" xfId="0" applyNumberFormat="1" applyFont="1" applyFill="1" applyBorder="1" applyAlignment="1">
      <alignment horizontal="center" vertical="top"/>
    </xf>
    <xf numFmtId="164" fontId="3" fillId="9" borderId="32" xfId="0" applyNumberFormat="1" applyFont="1" applyFill="1" applyBorder="1" applyAlignment="1">
      <alignment horizontal="center" vertical="top"/>
    </xf>
    <xf numFmtId="164" fontId="4" fillId="0" borderId="50" xfId="0" applyNumberFormat="1" applyFont="1" applyFill="1" applyBorder="1" applyAlignment="1">
      <alignment vertical="top"/>
    </xf>
    <xf numFmtId="164" fontId="4" fillId="0" borderId="66" xfId="0" applyNumberFormat="1" applyFont="1" applyFill="1" applyBorder="1" applyAlignment="1">
      <alignment vertical="top"/>
    </xf>
    <xf numFmtId="0" fontId="4" fillId="0" borderId="73" xfId="0" applyFont="1" applyFill="1" applyBorder="1" applyAlignment="1">
      <alignment horizontal="left" vertical="top" wrapText="1"/>
    </xf>
    <xf numFmtId="164" fontId="4" fillId="0" borderId="9" xfId="0" applyNumberFormat="1" applyFont="1" applyFill="1" applyBorder="1" applyAlignment="1">
      <alignment horizontal="center" vertical="center" wrapText="1"/>
    </xf>
    <xf numFmtId="164" fontId="4" fillId="0" borderId="80" xfId="0" applyNumberFormat="1" applyFont="1" applyFill="1" applyBorder="1" applyAlignment="1">
      <alignment horizontal="center" vertical="center" wrapText="1"/>
    </xf>
    <xf numFmtId="0" fontId="4" fillId="0" borderId="59" xfId="0" applyFont="1" applyFill="1" applyBorder="1" applyAlignment="1">
      <alignment horizontal="left" vertical="top" wrapText="1"/>
    </xf>
    <xf numFmtId="164" fontId="4" fillId="0" borderId="19" xfId="0" applyNumberFormat="1" applyFont="1" applyFill="1" applyBorder="1" applyAlignment="1">
      <alignment horizontal="center" vertical="center" wrapText="1"/>
    </xf>
    <xf numFmtId="164" fontId="4" fillId="0" borderId="47" xfId="0" applyNumberFormat="1" applyFont="1" applyFill="1" applyBorder="1" applyAlignment="1">
      <alignment horizontal="center" vertical="center" wrapText="1"/>
    </xf>
    <xf numFmtId="1" fontId="4" fillId="0" borderId="47" xfId="0" applyNumberFormat="1" applyFont="1" applyFill="1" applyBorder="1" applyAlignment="1">
      <alignment horizontal="center" vertical="center" wrapText="1"/>
    </xf>
    <xf numFmtId="0" fontId="4" fillId="0" borderId="71" xfId="0" applyFont="1" applyFill="1" applyBorder="1" applyAlignment="1">
      <alignment horizontal="left" vertical="center" wrapText="1"/>
    </xf>
    <xf numFmtId="0" fontId="4" fillId="11" borderId="71" xfId="0" applyFont="1" applyFill="1" applyBorder="1" applyAlignment="1">
      <alignment horizontal="left" vertical="top" wrapText="1"/>
    </xf>
    <xf numFmtId="1" fontId="4" fillId="0" borderId="9"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wrapText="1"/>
    </xf>
    <xf numFmtId="0" fontId="4" fillId="0" borderId="71" xfId="0" applyFont="1" applyFill="1" applyBorder="1" applyAlignment="1">
      <alignment horizontal="left" vertical="top" wrapText="1"/>
    </xf>
    <xf numFmtId="1" fontId="4" fillId="0" borderId="36" xfId="0" applyNumberFormat="1" applyFont="1" applyFill="1" applyBorder="1" applyAlignment="1">
      <alignment horizontal="center" vertical="center" wrapText="1"/>
    </xf>
    <xf numFmtId="0" fontId="4" fillId="0" borderId="36" xfId="0" applyNumberFormat="1" applyFont="1" applyFill="1" applyBorder="1" applyAlignment="1">
      <alignment horizontal="center" vertical="center" wrapText="1"/>
    </xf>
    <xf numFmtId="1" fontId="4" fillId="0" borderId="74" xfId="0" applyNumberFormat="1" applyFont="1" applyFill="1" applyBorder="1" applyAlignment="1">
      <alignment horizontal="center" vertical="center" wrapText="1"/>
    </xf>
    <xf numFmtId="1" fontId="4" fillId="0" borderId="57" xfId="0" applyNumberFormat="1" applyFont="1" applyFill="1" applyBorder="1" applyAlignment="1">
      <alignment horizontal="center" vertical="center" wrapText="1"/>
    </xf>
    <xf numFmtId="1" fontId="4" fillId="0" borderId="56" xfId="0" applyNumberFormat="1" applyFont="1" applyFill="1" applyBorder="1" applyAlignment="1">
      <alignment horizontal="center" vertical="center" wrapText="1"/>
    </xf>
    <xf numFmtId="0" fontId="4" fillId="0" borderId="57" xfId="0" applyNumberFormat="1" applyFont="1" applyFill="1" applyBorder="1" applyAlignment="1">
      <alignment horizontal="center" vertical="top" wrapText="1"/>
    </xf>
    <xf numFmtId="164" fontId="3" fillId="9" borderId="23" xfId="0" applyNumberFormat="1" applyFont="1" applyFill="1" applyBorder="1" applyAlignment="1">
      <alignment horizontal="right" vertical="center"/>
    </xf>
    <xf numFmtId="164" fontId="3" fillId="8" borderId="3" xfId="0" applyNumberFormat="1" applyFont="1" applyFill="1" applyBorder="1" applyAlignment="1">
      <alignment horizontal="right" vertical="center"/>
    </xf>
    <xf numFmtId="164" fontId="4" fillId="10" borderId="50" xfId="0" applyNumberFormat="1" applyFont="1" applyFill="1" applyBorder="1" applyAlignment="1">
      <alignment vertical="top"/>
    </xf>
    <xf numFmtId="0" fontId="4" fillId="0" borderId="68" xfId="0" applyFont="1" applyFill="1" applyBorder="1" applyAlignment="1">
      <alignment horizontal="left" vertical="center" wrapText="1"/>
    </xf>
    <xf numFmtId="1" fontId="4" fillId="0" borderId="64" xfId="0" applyNumberFormat="1" applyFont="1" applyFill="1" applyBorder="1" applyAlignment="1">
      <alignment horizontal="center" vertical="center" wrapText="1"/>
    </xf>
    <xf numFmtId="0" fontId="4" fillId="0" borderId="71" xfId="0" applyFont="1" applyFill="1" applyBorder="1" applyAlignment="1">
      <alignment vertical="top" wrapText="1"/>
    </xf>
    <xf numFmtId="1" fontId="4" fillId="0" borderId="36" xfId="0" applyNumberFormat="1" applyFont="1" applyFill="1" applyBorder="1" applyAlignment="1">
      <alignment horizontal="center" vertical="top" wrapText="1"/>
    </xf>
    <xf numFmtId="0" fontId="4" fillId="0" borderId="36" xfId="0" applyNumberFormat="1" applyFont="1" applyFill="1" applyBorder="1" applyAlignment="1">
      <alignment horizontal="center" vertical="top" wrapText="1"/>
    </xf>
    <xf numFmtId="0" fontId="4" fillId="10" borderId="61" xfId="0" applyFont="1" applyFill="1" applyBorder="1" applyAlignment="1">
      <alignment horizontal="left" vertical="center" wrapText="1"/>
    </xf>
    <xf numFmtId="49" fontId="4" fillId="0" borderId="57" xfId="0" applyNumberFormat="1" applyFont="1" applyFill="1" applyBorder="1" applyAlignment="1">
      <alignment horizontal="center" vertical="center" wrapText="1"/>
    </xf>
    <xf numFmtId="0" fontId="4" fillId="0" borderId="75" xfId="0" applyFont="1" applyFill="1" applyBorder="1" applyAlignment="1">
      <alignment horizontal="center" vertical="top"/>
    </xf>
    <xf numFmtId="164" fontId="3" fillId="0" borderId="28" xfId="0" applyNumberFormat="1" applyFont="1" applyFill="1" applyBorder="1" applyAlignment="1">
      <alignment horizontal="center" vertical="top"/>
    </xf>
    <xf numFmtId="164" fontId="4" fillId="0" borderId="37" xfId="0" applyNumberFormat="1" applyFont="1" applyFill="1" applyBorder="1" applyAlignment="1">
      <alignment horizontal="center" vertical="top"/>
    </xf>
    <xf numFmtId="1" fontId="4" fillId="0" borderId="16" xfId="0" applyNumberFormat="1" applyFont="1" applyFill="1" applyBorder="1" applyAlignment="1">
      <alignment horizontal="center" vertical="center" wrapText="1"/>
    </xf>
    <xf numFmtId="0" fontId="4" fillId="0" borderId="78" xfId="0" applyFont="1" applyFill="1" applyBorder="1" applyAlignment="1">
      <alignment vertical="top" wrapText="1"/>
    </xf>
    <xf numFmtId="0" fontId="10" fillId="0" borderId="75" xfId="0" applyFont="1" applyFill="1" applyBorder="1" applyAlignment="1">
      <alignment horizontal="center" vertical="top"/>
    </xf>
    <xf numFmtId="164" fontId="11" fillId="0" borderId="28" xfId="0" applyNumberFormat="1" applyFont="1" applyFill="1" applyBorder="1" applyAlignment="1">
      <alignment horizontal="center" vertical="top"/>
    </xf>
    <xf numFmtId="164" fontId="11" fillId="9" borderId="34" xfId="0" applyNumberFormat="1" applyFont="1" applyFill="1" applyBorder="1" applyAlignment="1">
      <alignment horizontal="center" vertical="top"/>
    </xf>
    <xf numFmtId="164" fontId="11" fillId="9" borderId="26" xfId="0" applyNumberFormat="1" applyFont="1" applyFill="1" applyBorder="1" applyAlignment="1">
      <alignment horizontal="center" vertical="top"/>
    </xf>
    <xf numFmtId="164" fontId="3" fillId="9" borderId="35" xfId="0" applyNumberFormat="1" applyFont="1" applyFill="1" applyBorder="1" applyAlignment="1">
      <alignment horizontal="center" vertical="top"/>
    </xf>
    <xf numFmtId="164" fontId="3" fillId="9" borderId="50" xfId="0" applyNumberFormat="1" applyFont="1" applyFill="1" applyBorder="1" applyAlignment="1">
      <alignment horizontal="center" vertical="top"/>
    </xf>
    <xf numFmtId="164" fontId="3" fillId="9" borderId="66" xfId="0" applyNumberFormat="1" applyFont="1" applyFill="1" applyBorder="1" applyAlignment="1">
      <alignment horizontal="center" vertical="top"/>
    </xf>
    <xf numFmtId="164" fontId="4" fillId="0" borderId="17" xfId="0" applyNumberFormat="1" applyFont="1" applyFill="1" applyBorder="1" applyAlignment="1">
      <alignment horizontal="center" vertical="top"/>
    </xf>
    <xf numFmtId="0" fontId="4" fillId="0" borderId="56" xfId="0" applyNumberFormat="1" applyFont="1" applyFill="1" applyBorder="1" applyAlignment="1">
      <alignment horizontal="center" vertical="top" wrapText="1"/>
    </xf>
    <xf numFmtId="0" fontId="4" fillId="0" borderId="47" xfId="0" applyFont="1" applyFill="1" applyBorder="1" applyAlignment="1">
      <alignment horizontal="center" vertical="top"/>
    </xf>
    <xf numFmtId="0" fontId="4" fillId="9" borderId="48" xfId="0" applyFont="1" applyFill="1" applyBorder="1" applyAlignment="1">
      <alignment horizontal="center" vertical="top"/>
    </xf>
    <xf numFmtId="164" fontId="4" fillId="9" borderId="63" xfId="0" applyNumberFormat="1" applyFont="1" applyFill="1" applyBorder="1" applyAlignment="1">
      <alignment horizontal="center" vertical="top"/>
    </xf>
    <xf numFmtId="164" fontId="4" fillId="9" borderId="12" xfId="0" applyNumberFormat="1" applyFont="1" applyFill="1" applyBorder="1" applyAlignment="1">
      <alignment horizontal="center" vertical="top"/>
    </xf>
    <xf numFmtId="0" fontId="4" fillId="0" borderId="46" xfId="0" applyFont="1" applyFill="1" applyBorder="1" applyAlignment="1">
      <alignment horizontal="center" vertical="center"/>
    </xf>
    <xf numFmtId="164" fontId="3" fillId="0" borderId="17" xfId="0" applyNumberFormat="1" applyFont="1" applyFill="1" applyBorder="1" applyAlignment="1">
      <alignment horizontal="center" vertical="center"/>
    </xf>
    <xf numFmtId="164" fontId="4" fillId="0" borderId="25" xfId="0" applyNumberFormat="1" applyFont="1" applyFill="1" applyBorder="1" applyAlignment="1">
      <alignment horizontal="center" vertical="center"/>
    </xf>
    <xf numFmtId="0" fontId="3" fillId="9" borderId="48" xfId="0" applyFont="1" applyFill="1" applyBorder="1" applyAlignment="1">
      <alignment horizontal="center" vertical="top"/>
    </xf>
    <xf numFmtId="164" fontId="3" fillId="9" borderId="63" xfId="0" applyNumberFormat="1" applyFont="1" applyFill="1" applyBorder="1" applyAlignment="1">
      <alignment horizontal="center" vertical="top"/>
    </xf>
    <xf numFmtId="164" fontId="3" fillId="9" borderId="12" xfId="0" applyNumberFormat="1" applyFont="1" applyFill="1" applyBorder="1" applyAlignment="1">
      <alignment horizontal="center" vertical="top"/>
    </xf>
    <xf numFmtId="49" fontId="4" fillId="0" borderId="9" xfId="0" applyNumberFormat="1" applyFont="1" applyFill="1" applyBorder="1" applyAlignment="1">
      <alignment horizontal="center" vertical="center" wrapText="1"/>
    </xf>
    <xf numFmtId="49" fontId="4" fillId="0" borderId="10" xfId="0" applyNumberFormat="1" applyFont="1" applyFill="1" applyBorder="1" applyAlignment="1">
      <alignment horizontal="left" vertical="center" wrapText="1"/>
    </xf>
    <xf numFmtId="0" fontId="3" fillId="9" borderId="32" xfId="0" applyFont="1" applyFill="1" applyBorder="1" applyAlignment="1">
      <alignment horizontal="center" vertical="top"/>
    </xf>
    <xf numFmtId="164" fontId="3" fillId="9" borderId="3" xfId="0" applyNumberFormat="1" applyFont="1" applyFill="1" applyBorder="1" applyAlignment="1">
      <alignment horizontal="center" vertical="top"/>
    </xf>
    <xf numFmtId="164" fontId="3" fillId="9" borderId="60" xfId="0" applyNumberFormat="1" applyFont="1" applyFill="1" applyBorder="1" applyAlignment="1">
      <alignment horizontal="center" vertical="top"/>
    </xf>
    <xf numFmtId="164" fontId="3" fillId="9" borderId="24" xfId="0" applyNumberFormat="1" applyFont="1" applyFill="1" applyBorder="1" applyAlignment="1">
      <alignment horizontal="center" vertical="top"/>
    </xf>
    <xf numFmtId="164" fontId="3" fillId="8" borderId="42" xfId="0" applyNumberFormat="1" applyFont="1" applyFill="1" applyBorder="1" applyAlignment="1">
      <alignment horizontal="center" vertical="top"/>
    </xf>
    <xf numFmtId="164" fontId="3" fillId="8" borderId="41" xfId="0" applyNumberFormat="1" applyFont="1" applyFill="1" applyBorder="1" applyAlignment="1">
      <alignment horizontal="center" vertical="top"/>
    </xf>
    <xf numFmtId="164" fontId="3" fillId="8" borderId="43" xfId="0" applyNumberFormat="1" applyFont="1" applyFill="1" applyBorder="1" applyAlignment="1">
      <alignment horizontal="center" vertical="top"/>
    </xf>
    <xf numFmtId="164" fontId="3" fillId="8" borderId="49" xfId="0" applyNumberFormat="1" applyFont="1" applyFill="1" applyBorder="1" applyAlignment="1">
      <alignment horizontal="center" vertical="top"/>
    </xf>
    <xf numFmtId="0" fontId="10" fillId="0" borderId="0" xfId="0" applyFont="1" applyFill="1" applyBorder="1" applyAlignment="1">
      <alignment vertical="top" wrapText="1"/>
    </xf>
    <xf numFmtId="0" fontId="36" fillId="0" borderId="0" xfId="0" applyFont="1" applyBorder="1" applyAlignment="1">
      <alignment vertical="top"/>
    </xf>
    <xf numFmtId="2" fontId="4" fillId="0" borderId="0" xfId="0" applyNumberFormat="1" applyFont="1" applyBorder="1" applyAlignment="1">
      <alignment vertical="top"/>
    </xf>
    <xf numFmtId="0" fontId="39" fillId="0" borderId="0" xfId="0" applyFont="1" applyBorder="1" applyAlignment="1">
      <alignment vertical="top"/>
    </xf>
    <xf numFmtId="0" fontId="10" fillId="0" borderId="0" xfId="0" applyFont="1" applyAlignment="1">
      <alignment vertical="top" wrapText="1"/>
    </xf>
    <xf numFmtId="0" fontId="4" fillId="0" borderId="0" xfId="0" applyFont="1" applyAlignment="1">
      <alignment vertical="top" wrapText="1"/>
    </xf>
    <xf numFmtId="1" fontId="4" fillId="0" borderId="0" xfId="0" applyNumberFormat="1" applyFont="1" applyAlignment="1">
      <alignment vertical="top" wrapText="1"/>
    </xf>
    <xf numFmtId="0" fontId="4" fillId="0" borderId="76" xfId="0" applyFont="1" applyFill="1" applyBorder="1" applyAlignment="1">
      <alignment vertical="top" wrapText="1"/>
    </xf>
    <xf numFmtId="0" fontId="4" fillId="0" borderId="14" xfId="0" applyNumberFormat="1" applyFont="1" applyFill="1" applyBorder="1" applyAlignment="1">
      <alignment horizontal="center" vertical="top" wrapText="1"/>
    </xf>
    <xf numFmtId="0" fontId="4" fillId="0" borderId="16" xfId="0" applyNumberFormat="1" applyFont="1" applyFill="1" applyBorder="1" applyAlignment="1">
      <alignment horizontal="center" vertical="top" wrapText="1"/>
    </xf>
    <xf numFmtId="0" fontId="4" fillId="0" borderId="29" xfId="0" applyFont="1" applyFill="1" applyBorder="1" applyAlignment="1">
      <alignment vertical="center" wrapText="1"/>
    </xf>
    <xf numFmtId="0" fontId="4" fillId="0" borderId="1" xfId="0" applyNumberFormat="1" applyFont="1" applyFill="1" applyBorder="1" applyAlignment="1">
      <alignment horizontal="center" vertical="top" wrapText="1"/>
    </xf>
    <xf numFmtId="0" fontId="4" fillId="0" borderId="2" xfId="0" applyNumberFormat="1" applyFont="1" applyFill="1" applyBorder="1" applyAlignment="1">
      <alignment horizontal="center" vertical="top" wrapText="1"/>
    </xf>
    <xf numFmtId="0" fontId="4" fillId="10" borderId="50" xfId="0" applyFont="1" applyFill="1" applyBorder="1" applyAlignment="1">
      <alignment horizontal="center" vertical="top"/>
    </xf>
    <xf numFmtId="0" fontId="4" fillId="0" borderId="8" xfId="0" applyFont="1" applyFill="1" applyBorder="1" applyAlignment="1">
      <alignment vertical="top" wrapText="1"/>
    </xf>
    <xf numFmtId="0" fontId="10" fillId="11" borderId="51" xfId="0" applyFont="1" applyFill="1" applyBorder="1" applyAlignment="1">
      <alignment vertical="center" wrapText="1"/>
    </xf>
    <xf numFmtId="0" fontId="4" fillId="0" borderId="53" xfId="0" applyFont="1" applyFill="1" applyBorder="1" applyAlignment="1">
      <alignment horizontal="left" vertical="top"/>
    </xf>
    <xf numFmtId="0" fontId="0" fillId="0" borderId="0" xfId="0"/>
    <xf numFmtId="0" fontId="2" fillId="0" borderId="0" xfId="0" applyFont="1" applyAlignment="1">
      <alignment vertical="top"/>
    </xf>
    <xf numFmtId="49" fontId="4" fillId="0" borderId="0" xfId="0" applyNumberFormat="1" applyFont="1" applyFill="1" applyBorder="1" applyAlignment="1">
      <alignment vertical="top"/>
    </xf>
    <xf numFmtId="49" fontId="4" fillId="0" borderId="0" xfId="0" applyNumberFormat="1" applyFont="1" applyFill="1" applyBorder="1" applyAlignment="1">
      <alignment horizontal="right" vertical="top"/>
    </xf>
    <xf numFmtId="0" fontId="2" fillId="0" borderId="0" xfId="0" applyFont="1" applyFill="1" applyBorder="1" applyAlignment="1">
      <alignment vertical="top"/>
    </xf>
    <xf numFmtId="0" fontId="4" fillId="0" borderId="0" xfId="0" applyFont="1" applyFill="1" applyBorder="1" applyAlignment="1">
      <alignment horizontal="center" vertical="top"/>
    </xf>
    <xf numFmtId="0" fontId="2" fillId="0" borderId="0" xfId="0" applyFont="1" applyAlignment="1">
      <alignment horizontal="center"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3" borderId="4" xfId="0" applyNumberFormat="1" applyFont="1" applyFill="1" applyBorder="1" applyAlignment="1">
      <alignment horizontal="center" vertical="top"/>
    </xf>
    <xf numFmtId="0" fontId="6" fillId="0" borderId="5" xfId="0" applyFont="1" applyBorder="1" applyAlignment="1">
      <alignment horizontal="center" vertical="top"/>
    </xf>
    <xf numFmtId="0" fontId="18" fillId="5" borderId="12" xfId="0" applyFont="1" applyFill="1" applyBorder="1" applyAlignment="1">
      <alignment horizontal="center" vertical="top"/>
    </xf>
    <xf numFmtId="164" fontId="6" fillId="0" borderId="14" xfId="0" applyNumberFormat="1" applyFont="1" applyBorder="1" applyAlignment="1">
      <alignment horizontal="center" vertical="center"/>
    </xf>
    <xf numFmtId="0" fontId="2" fillId="0" borderId="36" xfId="0" applyNumberFormat="1" applyFont="1" applyFill="1" applyBorder="1" applyAlignment="1">
      <alignment horizontal="center" vertical="top"/>
    </xf>
    <xf numFmtId="0" fontId="2" fillId="0" borderId="74" xfId="0" applyNumberFormat="1" applyFont="1" applyFill="1" applyBorder="1" applyAlignment="1">
      <alignment horizontal="center" vertical="top"/>
    </xf>
    <xf numFmtId="49" fontId="5" fillId="3" borderId="22" xfId="0" applyNumberFormat="1" applyFont="1" applyFill="1" applyBorder="1" applyAlignment="1">
      <alignment horizontal="center" vertical="top"/>
    </xf>
    <xf numFmtId="0" fontId="6" fillId="3" borderId="23" xfId="0" applyFont="1" applyFill="1" applyBorder="1" applyAlignment="1">
      <alignment vertical="top" wrapText="1"/>
    </xf>
    <xf numFmtId="0" fontId="2" fillId="3" borderId="23" xfId="0" applyFont="1" applyFill="1" applyBorder="1" applyAlignment="1">
      <alignment horizontal="center" vertical="top" wrapText="1"/>
    </xf>
    <xf numFmtId="0" fontId="2" fillId="3" borderId="24" xfId="0" applyFont="1" applyFill="1" applyBorder="1" applyAlignment="1">
      <alignment horizontal="center" vertical="top" wrapText="1"/>
    </xf>
    <xf numFmtId="49" fontId="5" fillId="2" borderId="32" xfId="0" applyNumberFormat="1" applyFont="1" applyFill="1" applyBorder="1" applyAlignment="1">
      <alignment horizontal="center" vertical="top"/>
    </xf>
    <xf numFmtId="164" fontId="5" fillId="3" borderId="3" xfId="0" applyNumberFormat="1" applyFont="1" applyFill="1" applyBorder="1" applyAlignment="1">
      <alignment horizontal="center" vertical="top"/>
    </xf>
    <xf numFmtId="164" fontId="5" fillId="5" borderId="13" xfId="0" applyNumberFormat="1" applyFont="1" applyFill="1" applyBorder="1" applyAlignment="1">
      <alignment horizontal="center" vertical="center"/>
    </xf>
    <xf numFmtId="0" fontId="2" fillId="2" borderId="23" xfId="0" applyFont="1" applyFill="1" applyBorder="1" applyAlignment="1">
      <alignment vertical="top"/>
    </xf>
    <xf numFmtId="0" fontId="2" fillId="2" borderId="24" xfId="0" applyFont="1" applyFill="1" applyBorder="1" applyAlignment="1">
      <alignment vertical="top"/>
    </xf>
    <xf numFmtId="0" fontId="6" fillId="4" borderId="0" xfId="0" applyFont="1" applyFill="1" applyAlignment="1">
      <alignment vertical="top"/>
    </xf>
    <xf numFmtId="0" fontId="2" fillId="0" borderId="0" xfId="0" applyFont="1" applyBorder="1" applyAlignment="1">
      <alignment vertical="top"/>
    </xf>
    <xf numFmtId="164" fontId="6" fillId="0" borderId="15" xfId="0" applyNumberFormat="1" applyFont="1" applyFill="1" applyBorder="1" applyAlignment="1">
      <alignment horizontal="center" vertical="center"/>
    </xf>
    <xf numFmtId="164" fontId="6" fillId="0" borderId="14" xfId="0" applyNumberFormat="1" applyFont="1" applyFill="1" applyBorder="1" applyAlignment="1">
      <alignment horizontal="center" vertical="center"/>
    </xf>
    <xf numFmtId="164" fontId="6" fillId="0" borderId="16" xfId="0" applyNumberFormat="1" applyFont="1" applyFill="1" applyBorder="1" applyAlignment="1">
      <alignment horizontal="center" vertical="center"/>
    </xf>
    <xf numFmtId="0" fontId="6" fillId="0" borderId="5" xfId="0" applyFont="1" applyFill="1" applyBorder="1" applyAlignment="1">
      <alignment horizontal="center" vertical="top" wrapText="1"/>
    </xf>
    <xf numFmtId="49" fontId="5" fillId="3" borderId="40" xfId="0" applyNumberFormat="1" applyFont="1" applyFill="1" applyBorder="1" applyAlignment="1">
      <alignment horizontal="center" vertical="top"/>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0" fontId="6" fillId="0" borderId="46" xfId="0" applyFont="1" applyFill="1" applyBorder="1" applyAlignment="1">
      <alignment horizontal="center" vertical="top"/>
    </xf>
    <xf numFmtId="164" fontId="6" fillId="0" borderId="14" xfId="0" applyNumberFormat="1" applyFont="1" applyFill="1" applyBorder="1" applyAlignment="1">
      <alignment horizontal="center" vertical="top"/>
    </xf>
    <xf numFmtId="164" fontId="6" fillId="0" borderId="25" xfId="0" applyNumberFormat="1" applyFont="1" applyFill="1" applyBorder="1" applyAlignment="1">
      <alignment horizontal="center" vertical="top"/>
    </xf>
    <xf numFmtId="164" fontId="6" fillId="0" borderId="5" xfId="0" applyNumberFormat="1" applyFont="1" applyFill="1" applyBorder="1" applyAlignment="1">
      <alignment horizontal="center" vertical="top"/>
    </xf>
    <xf numFmtId="0" fontId="18" fillId="5" borderId="48" xfId="0" applyFont="1" applyFill="1" applyBorder="1" applyAlignment="1">
      <alignment horizontal="center" vertical="top"/>
    </xf>
    <xf numFmtId="164" fontId="5" fillId="5" borderId="1" xfId="0" applyNumberFormat="1" applyFont="1" applyFill="1" applyBorder="1" applyAlignment="1">
      <alignment horizontal="center" vertical="top"/>
    </xf>
    <xf numFmtId="164" fontId="6" fillId="0" borderId="19" xfId="0" applyNumberFormat="1" applyFont="1" applyFill="1" applyBorder="1" applyAlignment="1">
      <alignment horizontal="center" vertical="top"/>
    </xf>
    <xf numFmtId="164" fontId="6" fillId="0" borderId="15" xfId="0" applyNumberFormat="1" applyFont="1" applyFill="1" applyBorder="1" applyAlignment="1">
      <alignment horizontal="center" vertical="top"/>
    </xf>
    <xf numFmtId="164" fontId="6" fillId="0" borderId="16" xfId="0" applyNumberFormat="1" applyFont="1" applyFill="1" applyBorder="1" applyAlignment="1">
      <alignment horizontal="center" vertical="top"/>
    </xf>
    <xf numFmtId="164" fontId="6" fillId="4" borderId="17" xfId="0" applyNumberFormat="1" applyFont="1" applyFill="1" applyBorder="1" applyAlignment="1">
      <alignment horizontal="center" vertical="top"/>
    </xf>
    <xf numFmtId="164" fontId="5" fillId="5" borderId="13" xfId="0" applyNumberFormat="1" applyFont="1" applyFill="1" applyBorder="1" applyAlignment="1">
      <alignment horizontal="center" vertical="top"/>
    </xf>
    <xf numFmtId="164" fontId="5" fillId="5" borderId="29" xfId="0" applyNumberFormat="1" applyFont="1" applyFill="1" applyBorder="1" applyAlignment="1">
      <alignment horizontal="center" vertical="top"/>
    </xf>
    <xf numFmtId="164" fontId="5" fillId="5" borderId="2" xfId="0" applyNumberFormat="1" applyFont="1" applyFill="1" applyBorder="1" applyAlignment="1">
      <alignment horizontal="center" vertical="top"/>
    </xf>
    <xf numFmtId="164" fontId="6" fillId="0" borderId="76" xfId="0" applyNumberFormat="1" applyFont="1" applyFill="1" applyBorder="1" applyAlignment="1">
      <alignment horizontal="center" vertical="top"/>
    </xf>
    <xf numFmtId="164" fontId="6" fillId="0" borderId="36" xfId="0" applyNumberFormat="1" applyFont="1" applyFill="1" applyBorder="1" applyAlignment="1">
      <alignment horizontal="center" vertical="top"/>
    </xf>
    <xf numFmtId="49" fontId="6" fillId="2" borderId="39" xfId="0" applyNumberFormat="1" applyFont="1" applyFill="1" applyBorder="1" applyAlignment="1">
      <alignment horizontal="center" vertical="top"/>
    </xf>
    <xf numFmtId="0" fontId="2" fillId="2" borderId="32" xfId="0" applyFont="1" applyFill="1" applyBorder="1" applyAlignment="1">
      <alignment vertical="top"/>
    </xf>
    <xf numFmtId="0" fontId="19" fillId="0" borderId="0" xfId="0" applyFont="1" applyAlignment="1">
      <alignment vertical="top"/>
    </xf>
    <xf numFmtId="0" fontId="7" fillId="0" borderId="0" xfId="0" applyFont="1" applyBorder="1" applyAlignment="1">
      <alignment horizontal="right" vertical="top" wrapText="1"/>
    </xf>
    <xf numFmtId="0" fontId="6" fillId="0" borderId="70" xfId="0" applyFont="1" applyBorder="1" applyAlignment="1">
      <alignment horizontal="center" vertical="top"/>
    </xf>
    <xf numFmtId="0" fontId="2" fillId="0" borderId="0" xfId="0" applyFont="1" applyFill="1" applyBorder="1" applyAlignment="1">
      <alignment horizontal="center" vertical="top"/>
    </xf>
    <xf numFmtId="0" fontId="2" fillId="0" borderId="43" xfId="0" applyNumberFormat="1" applyFont="1" applyFill="1" applyBorder="1" applyAlignment="1">
      <alignment horizontal="center" vertical="top"/>
    </xf>
    <xf numFmtId="0" fontId="2" fillId="0" borderId="58" xfId="0" applyNumberFormat="1" applyFont="1" applyFill="1" applyBorder="1" applyAlignment="1">
      <alignment horizontal="center" vertical="top"/>
    </xf>
    <xf numFmtId="0" fontId="35" fillId="0" borderId="0" xfId="0" applyFont="1" applyAlignment="1">
      <alignment horizontal="center"/>
    </xf>
    <xf numFmtId="0" fontId="7" fillId="0" borderId="0" xfId="0" applyFont="1" applyAlignment="1">
      <alignment vertical="top"/>
    </xf>
    <xf numFmtId="164" fontId="6" fillId="0" borderId="15" xfId="0" applyNumberFormat="1" applyFont="1" applyBorder="1" applyAlignment="1">
      <alignment horizontal="center" vertical="center"/>
    </xf>
    <xf numFmtId="164" fontId="6" fillId="0" borderId="16" xfId="0" applyNumberFormat="1" applyFont="1" applyBorder="1" applyAlignment="1">
      <alignment horizontal="center" vertical="center"/>
    </xf>
    <xf numFmtId="0" fontId="2" fillId="4" borderId="26" xfId="0" applyFont="1" applyFill="1" applyBorder="1" applyAlignment="1">
      <alignment horizontal="center" vertical="top"/>
    </xf>
    <xf numFmtId="0" fontId="2" fillId="0" borderId="0" xfId="0" applyFont="1" applyBorder="1" applyAlignment="1">
      <alignment horizontal="left" vertical="top"/>
    </xf>
    <xf numFmtId="0" fontId="6" fillId="3" borderId="43" xfId="0" applyFont="1" applyFill="1" applyBorder="1" applyAlignment="1">
      <alignment vertical="top" wrapText="1"/>
    </xf>
    <xf numFmtId="49" fontId="5" fillId="2" borderId="44" xfId="0" applyNumberFormat="1" applyFont="1" applyFill="1" applyBorder="1" applyAlignment="1">
      <alignment horizontal="center" vertical="top"/>
    </xf>
    <xf numFmtId="164" fontId="6" fillId="0" borderId="57" xfId="0" applyNumberFormat="1" applyFont="1" applyFill="1" applyBorder="1" applyAlignment="1">
      <alignment horizontal="center" vertical="top"/>
    </xf>
    <xf numFmtId="164" fontId="6" fillId="0" borderId="70" xfId="0" applyNumberFormat="1" applyFont="1" applyFill="1" applyBorder="1" applyAlignment="1">
      <alignment horizontal="center" vertical="top"/>
    </xf>
    <xf numFmtId="0" fontId="2" fillId="0" borderId="19" xfId="0" applyNumberFormat="1" applyFont="1" applyFill="1" applyBorder="1" applyAlignment="1">
      <alignment horizontal="center" vertical="top"/>
    </xf>
    <xf numFmtId="0" fontId="2" fillId="0" borderId="0" xfId="0" applyNumberFormat="1" applyFont="1" applyFill="1" applyBorder="1" applyAlignment="1">
      <alignment horizontal="center" vertical="top"/>
    </xf>
    <xf numFmtId="0" fontId="2" fillId="0" borderId="20" xfId="0" applyNumberFormat="1" applyFont="1" applyFill="1" applyBorder="1" applyAlignment="1">
      <alignment horizontal="center" vertical="top"/>
    </xf>
    <xf numFmtId="164" fontId="6" fillId="0" borderId="35" xfId="0" applyNumberFormat="1" applyFont="1" applyFill="1" applyBorder="1" applyAlignment="1">
      <alignment horizontal="center" vertical="top"/>
    </xf>
    <xf numFmtId="164" fontId="6" fillId="0" borderId="7" xfId="0" applyNumberFormat="1" applyFont="1" applyFill="1" applyBorder="1" applyAlignment="1">
      <alignment horizontal="center" vertical="top"/>
    </xf>
    <xf numFmtId="164" fontId="5" fillId="5" borderId="44" xfId="0" applyNumberFormat="1" applyFont="1" applyFill="1" applyBorder="1" applyAlignment="1">
      <alignment horizontal="center" vertical="top"/>
    </xf>
    <xf numFmtId="0" fontId="6" fillId="0" borderId="0" xfId="0" applyFont="1" applyFill="1" applyAlignment="1">
      <alignment vertical="top"/>
    </xf>
    <xf numFmtId="0" fontId="5" fillId="0" borderId="0" xfId="0" applyFont="1" applyBorder="1" applyAlignment="1">
      <alignment horizontal="right" vertical="top" wrapText="1"/>
    </xf>
    <xf numFmtId="0" fontId="8" fillId="0" borderId="0" xfId="0" applyFont="1" applyAlignment="1">
      <alignment horizontal="left" vertical="top" wrapText="1"/>
    </xf>
    <xf numFmtId="49" fontId="5" fillId="2" borderId="66" xfId="0" applyNumberFormat="1" applyFont="1" applyFill="1" applyBorder="1" applyAlignment="1">
      <alignment horizontal="center" vertical="top"/>
    </xf>
    <xf numFmtId="164" fontId="6" fillId="0" borderId="17" xfId="0" applyNumberFormat="1" applyFont="1" applyFill="1" applyBorder="1" applyAlignment="1">
      <alignment horizontal="center" vertical="center" wrapText="1"/>
    </xf>
    <xf numFmtId="164" fontId="6" fillId="0" borderId="5" xfId="0" applyNumberFormat="1" applyFont="1" applyFill="1" applyBorder="1" applyAlignment="1">
      <alignment horizontal="center" vertical="center"/>
    </xf>
    <xf numFmtId="0" fontId="2" fillId="4" borderId="27" xfId="0" applyFont="1" applyFill="1" applyBorder="1" applyAlignment="1">
      <alignment horizontal="center" vertical="top"/>
    </xf>
    <xf numFmtId="164" fontId="5" fillId="5" borderId="21" xfId="0" applyNumberFormat="1" applyFont="1" applyFill="1" applyBorder="1" applyAlignment="1">
      <alignment horizontal="center" vertical="top"/>
    </xf>
    <xf numFmtId="164" fontId="5" fillId="5" borderId="12" xfId="0" applyNumberFormat="1" applyFont="1" applyFill="1" applyBorder="1" applyAlignment="1">
      <alignment horizontal="center" vertical="top"/>
    </xf>
    <xf numFmtId="164" fontId="6" fillId="4" borderId="17" xfId="0" applyNumberFormat="1" applyFont="1" applyFill="1" applyBorder="1" applyAlignment="1">
      <alignment horizontal="center" vertical="center" wrapText="1"/>
    </xf>
    <xf numFmtId="164" fontId="6" fillId="4" borderId="5" xfId="0" applyNumberFormat="1" applyFont="1" applyFill="1" applyBorder="1" applyAlignment="1">
      <alignment horizontal="center" vertical="center" wrapText="1"/>
    </xf>
    <xf numFmtId="164" fontId="6" fillId="0" borderId="78" xfId="0" applyNumberFormat="1" applyFont="1" applyFill="1" applyBorder="1" applyAlignment="1">
      <alignment horizontal="center" vertical="top"/>
    </xf>
    <xf numFmtId="164" fontId="6" fillId="0" borderId="17" xfId="0" applyNumberFormat="1" applyFont="1" applyFill="1" applyBorder="1" applyAlignment="1">
      <alignment horizontal="center" vertical="top"/>
    </xf>
    <xf numFmtId="164" fontId="6" fillId="0" borderId="0" xfId="0" applyNumberFormat="1" applyFont="1" applyFill="1" applyBorder="1" applyAlignment="1">
      <alignment horizontal="center" vertical="top"/>
    </xf>
    <xf numFmtId="164" fontId="6" fillId="0" borderId="67" xfId="0" applyNumberFormat="1" applyFont="1" applyFill="1" applyBorder="1" applyAlignment="1">
      <alignment horizontal="center" vertical="top"/>
    </xf>
    <xf numFmtId="164" fontId="6" fillId="0" borderId="62" xfId="0" applyNumberFormat="1" applyFont="1" applyFill="1" applyBorder="1" applyAlignment="1">
      <alignment horizontal="center" vertical="top"/>
    </xf>
    <xf numFmtId="0" fontId="6" fillId="0" borderId="30" xfId="0" applyFont="1" applyFill="1" applyBorder="1" applyAlignment="1">
      <alignment horizontal="center" vertical="top" wrapText="1"/>
    </xf>
    <xf numFmtId="0" fontId="18" fillId="5" borderId="80" xfId="0" applyFont="1" applyFill="1" applyBorder="1" applyAlignment="1">
      <alignment horizontal="center" vertical="top"/>
    </xf>
    <xf numFmtId="164" fontId="5" fillId="5" borderId="10" xfId="0" applyNumberFormat="1" applyFont="1" applyFill="1" applyBorder="1" applyAlignment="1">
      <alignment horizontal="center" vertical="top"/>
    </xf>
    <xf numFmtId="0" fontId="4" fillId="0" borderId="0" xfId="0" applyFont="1" applyFill="1" applyBorder="1" applyAlignment="1">
      <alignment horizontal="left" vertical="top"/>
    </xf>
    <xf numFmtId="49" fontId="2" fillId="0" borderId="0" xfId="0" applyNumberFormat="1" applyFont="1" applyFill="1" applyBorder="1" applyAlignment="1">
      <alignment horizontal="center" vertical="top" wrapText="1"/>
    </xf>
    <xf numFmtId="0" fontId="15" fillId="0" borderId="44" xfId="0" applyFont="1" applyBorder="1"/>
    <xf numFmtId="164" fontId="5" fillId="5" borderId="29" xfId="5" applyNumberFormat="1" applyFont="1" applyFill="1" applyBorder="1" applyAlignment="1">
      <alignment horizontal="center" vertical="top"/>
    </xf>
    <xf numFmtId="1" fontId="2" fillId="0" borderId="15" xfId="5" applyNumberFormat="1" applyFont="1" applyFill="1" applyBorder="1" applyAlignment="1">
      <alignment horizontal="center" vertical="top"/>
    </xf>
    <xf numFmtId="1" fontId="2" fillId="0" borderId="6" xfId="5" applyNumberFormat="1" applyFont="1" applyFill="1" applyBorder="1" applyAlignment="1">
      <alignment horizontal="center" vertical="top"/>
    </xf>
    <xf numFmtId="1" fontId="2" fillId="0" borderId="39" xfId="5" applyNumberFormat="1" applyFont="1" applyFill="1" applyBorder="1" applyAlignment="1">
      <alignment horizontal="center" vertical="top"/>
    </xf>
    <xf numFmtId="1" fontId="2" fillId="0" borderId="71" xfId="5" applyNumberFormat="1" applyFont="1" applyFill="1" applyBorder="1" applyAlignment="1">
      <alignment horizontal="center" vertical="top"/>
    </xf>
    <xf numFmtId="49" fontId="2" fillId="0" borderId="36" xfId="5" applyNumberFormat="1" applyFont="1" applyFill="1" applyBorder="1" applyAlignment="1">
      <alignment horizontal="center" vertical="top"/>
    </xf>
    <xf numFmtId="49" fontId="2" fillId="0" borderId="74" xfId="5" applyNumberFormat="1" applyFont="1" applyFill="1" applyBorder="1" applyAlignment="1">
      <alignment horizontal="center" vertical="top"/>
    </xf>
    <xf numFmtId="1" fontId="2" fillId="0" borderId="61" xfId="5" applyNumberFormat="1" applyFont="1" applyFill="1" applyBorder="1" applyAlignment="1">
      <alignment horizontal="center" vertical="top"/>
    </xf>
    <xf numFmtId="1" fontId="2" fillId="0" borderId="41" xfId="5" applyNumberFormat="1" applyFont="1" applyFill="1" applyBorder="1" applyAlignment="1">
      <alignment horizontal="center" vertical="top"/>
    </xf>
    <xf numFmtId="1" fontId="2" fillId="0" borderId="76" xfId="5" applyNumberFormat="1" applyFont="1" applyFill="1" applyBorder="1" applyAlignment="1">
      <alignment horizontal="center" vertical="top"/>
    </xf>
    <xf numFmtId="1" fontId="2" fillId="0" borderId="28" xfId="5" applyNumberFormat="1" applyFont="1" applyFill="1" applyBorder="1" applyAlignment="1">
      <alignment horizontal="center" vertical="top"/>
    </xf>
    <xf numFmtId="9" fontId="2" fillId="0" borderId="41" xfId="5" applyNumberFormat="1" applyFont="1" applyFill="1" applyBorder="1" applyAlignment="1">
      <alignment horizontal="center" vertical="top"/>
    </xf>
    <xf numFmtId="9" fontId="2" fillId="0" borderId="30" xfId="5" applyNumberFormat="1" applyFont="1" applyFill="1" applyBorder="1" applyAlignment="1">
      <alignment horizontal="center" vertical="top"/>
    </xf>
    <xf numFmtId="9" fontId="2" fillId="0" borderId="31" xfId="5" applyNumberFormat="1" applyFont="1" applyFill="1" applyBorder="1" applyAlignment="1">
      <alignment horizontal="center" vertical="top"/>
    </xf>
    <xf numFmtId="164" fontId="5" fillId="3" borderId="39" xfId="5" applyNumberFormat="1" applyFont="1" applyFill="1" applyBorder="1" applyAlignment="1">
      <alignment horizontal="center" vertical="top"/>
    </xf>
    <xf numFmtId="0" fontId="6" fillId="3" borderId="23" xfId="5" applyFont="1" applyFill="1" applyBorder="1" applyAlignment="1">
      <alignment vertical="top" wrapText="1"/>
    </xf>
    <xf numFmtId="0" fontId="19" fillId="0" borderId="30" xfId="5" applyNumberFormat="1" applyFont="1" applyFill="1" applyBorder="1" applyAlignment="1">
      <alignment horizontal="center" vertical="top"/>
    </xf>
    <xf numFmtId="0" fontId="19" fillId="0" borderId="43" xfId="5" applyNumberFormat="1" applyFont="1" applyFill="1" applyBorder="1" applyAlignment="1">
      <alignment horizontal="center" vertical="top"/>
    </xf>
    <xf numFmtId="0" fontId="19" fillId="0" borderId="31" xfId="5" applyNumberFormat="1" applyFont="1" applyFill="1" applyBorder="1" applyAlignment="1">
      <alignment horizontal="center" vertical="top"/>
    </xf>
    <xf numFmtId="164" fontId="5" fillId="3" borderId="41" xfId="5" applyNumberFormat="1" applyFont="1" applyFill="1" applyBorder="1" applyAlignment="1">
      <alignment horizontal="center" vertical="top"/>
    </xf>
    <xf numFmtId="0" fontId="2" fillId="3" borderId="44" xfId="5" applyFont="1" applyFill="1" applyBorder="1" applyAlignment="1">
      <alignment horizontal="center" vertical="top" wrapText="1"/>
    </xf>
    <xf numFmtId="164" fontId="3" fillId="9" borderId="34" xfId="0" applyNumberFormat="1" applyFont="1" applyFill="1" applyBorder="1" applyAlignment="1">
      <alignment horizontal="center" vertical="top"/>
    </xf>
    <xf numFmtId="164" fontId="3" fillId="9" borderId="26" xfId="0" applyNumberFormat="1" applyFont="1" applyFill="1" applyBorder="1" applyAlignment="1">
      <alignment horizontal="center" vertical="top"/>
    </xf>
    <xf numFmtId="164" fontId="3" fillId="8" borderId="3" xfId="0" applyNumberFormat="1" applyFont="1" applyFill="1" applyBorder="1" applyAlignment="1">
      <alignment horizontal="center" vertical="top"/>
    </xf>
    <xf numFmtId="164" fontId="4" fillId="0" borderId="52" xfId="0" applyNumberFormat="1" applyFont="1" applyFill="1" applyBorder="1" applyAlignment="1">
      <alignment horizontal="center" vertical="center"/>
    </xf>
    <xf numFmtId="164" fontId="4" fillId="0" borderId="14" xfId="0" applyNumberFormat="1" applyFont="1" applyFill="1" applyBorder="1" applyAlignment="1">
      <alignment horizontal="center" vertical="center"/>
    </xf>
    <xf numFmtId="0" fontId="2" fillId="0" borderId="26" xfId="0" applyFont="1" applyFill="1" applyBorder="1" applyAlignment="1">
      <alignment horizontal="center" vertical="top" wrapText="1"/>
    </xf>
    <xf numFmtId="0" fontId="2" fillId="0" borderId="27" xfId="0" applyFont="1" applyFill="1" applyBorder="1" applyAlignment="1">
      <alignment horizontal="center" vertical="top" wrapText="1"/>
    </xf>
    <xf numFmtId="164" fontId="5" fillId="3" borderId="39" xfId="0" applyNumberFormat="1" applyFont="1" applyFill="1" applyBorder="1" applyAlignment="1">
      <alignment horizontal="center" vertical="center"/>
    </xf>
    <xf numFmtId="49" fontId="2" fillId="0" borderId="27" xfId="8" applyNumberFormat="1" applyFont="1" applyFill="1" applyBorder="1" applyAlignment="1">
      <alignment horizontal="center" vertical="top"/>
    </xf>
    <xf numFmtId="49" fontId="6" fillId="0" borderId="1" xfId="0" applyNumberFormat="1" applyFont="1" applyBorder="1" applyAlignment="1">
      <alignment horizontal="center" vertical="top"/>
    </xf>
    <xf numFmtId="164" fontId="5" fillId="2" borderId="49" xfId="0" applyNumberFormat="1" applyFont="1" applyFill="1" applyBorder="1" applyAlignment="1">
      <alignment horizontal="center" vertical="top"/>
    </xf>
    <xf numFmtId="0" fontId="6" fillId="0" borderId="14" xfId="0" applyFont="1" applyBorder="1" applyAlignment="1">
      <alignment horizontal="center" vertical="top"/>
    </xf>
    <xf numFmtId="0" fontId="6" fillId="0" borderId="7" xfId="0" applyFont="1" applyFill="1" applyBorder="1" applyAlignment="1">
      <alignment horizontal="center" vertical="top"/>
    </xf>
    <xf numFmtId="164" fontId="6" fillId="0" borderId="28" xfId="0" applyNumberFormat="1" applyFont="1" applyFill="1" applyBorder="1" applyAlignment="1">
      <alignment horizontal="center" vertical="top"/>
    </xf>
    <xf numFmtId="0" fontId="6" fillId="0" borderId="57" xfId="0" applyFont="1" applyFill="1" applyBorder="1" applyAlignment="1">
      <alignment horizontal="center" vertical="top"/>
    </xf>
    <xf numFmtId="0" fontId="6" fillId="0" borderId="70" xfId="0" applyFont="1" applyFill="1" applyBorder="1" applyAlignment="1">
      <alignment horizontal="center" vertical="top"/>
    </xf>
    <xf numFmtId="0" fontId="6" fillId="0" borderId="19" xfId="0" applyFont="1" applyFill="1" applyBorder="1" applyAlignment="1">
      <alignment vertical="top" wrapText="1"/>
    </xf>
    <xf numFmtId="0" fontId="6" fillId="0" borderId="58" xfId="0" applyFont="1" applyFill="1" applyBorder="1" applyAlignment="1">
      <alignment horizontal="center" vertical="top"/>
    </xf>
    <xf numFmtId="0" fontId="18" fillId="5" borderId="63" xfId="0" applyFont="1" applyFill="1" applyBorder="1" applyAlignment="1">
      <alignment horizontal="center" vertical="top"/>
    </xf>
    <xf numFmtId="164" fontId="6" fillId="0" borderId="26" xfId="0" applyNumberFormat="1" applyFont="1" applyFill="1" applyBorder="1" applyAlignment="1">
      <alignment horizontal="center" vertical="top"/>
    </xf>
    <xf numFmtId="164" fontId="5" fillId="3" borderId="39" xfId="0" applyNumberFormat="1" applyFont="1" applyFill="1" applyBorder="1" applyAlignment="1">
      <alignment horizontal="center" vertical="top"/>
    </xf>
    <xf numFmtId="0" fontId="6" fillId="0" borderId="35" xfId="0" applyFont="1" applyBorder="1" applyAlignment="1">
      <alignment horizontal="center" vertical="top"/>
    </xf>
    <xf numFmtId="49" fontId="2" fillId="0" borderId="7" xfId="0" applyNumberFormat="1" applyFont="1" applyBorder="1" applyAlignment="1">
      <alignment horizontal="center" vertical="top" wrapText="1"/>
    </xf>
    <xf numFmtId="0" fontId="1" fillId="0" borderId="7" xfId="0" applyFont="1" applyBorder="1" applyAlignment="1">
      <alignment horizontal="center" vertical="top" wrapText="1"/>
    </xf>
    <xf numFmtId="0" fontId="1" fillId="0" borderId="40" xfId="0" applyFont="1" applyBorder="1" applyAlignment="1">
      <alignment horizontal="center" vertical="top" wrapText="1"/>
    </xf>
    <xf numFmtId="0" fontId="6" fillId="0" borderId="25" xfId="0" applyFont="1" applyBorder="1" applyAlignment="1">
      <alignment horizontal="center" vertical="top"/>
    </xf>
    <xf numFmtId="164" fontId="6" fillId="4" borderId="25" xfId="0" applyNumberFormat="1" applyFont="1" applyFill="1" applyBorder="1" applyAlignment="1">
      <alignment horizontal="center" vertical="top"/>
    </xf>
    <xf numFmtId="0" fontId="6" fillId="0" borderId="38" xfId="0" applyFont="1" applyFill="1" applyBorder="1" applyAlignment="1">
      <alignment horizontal="center" vertical="top"/>
    </xf>
    <xf numFmtId="164" fontId="6" fillId="4" borderId="38" xfId="0" applyNumberFormat="1" applyFont="1" applyFill="1" applyBorder="1" applyAlignment="1">
      <alignment horizontal="center" vertical="top"/>
    </xf>
    <xf numFmtId="49" fontId="6" fillId="2" borderId="71" xfId="0" applyNumberFormat="1" applyFont="1" applyFill="1" applyBorder="1" applyAlignment="1">
      <alignment horizontal="center" vertical="top"/>
    </xf>
    <xf numFmtId="49" fontId="5" fillId="3" borderId="38" xfId="0" applyNumberFormat="1" applyFont="1" applyFill="1" applyBorder="1" applyAlignment="1">
      <alignment horizontal="center" vertical="top"/>
    </xf>
    <xf numFmtId="0" fontId="1" fillId="0" borderId="38" xfId="0" applyFont="1" applyBorder="1" applyAlignment="1">
      <alignment horizontal="center" vertical="top" wrapText="1"/>
    </xf>
    <xf numFmtId="0" fontId="18" fillId="5" borderId="57" xfId="0" applyFont="1" applyFill="1" applyBorder="1" applyAlignment="1">
      <alignment horizontal="center" vertical="top"/>
    </xf>
    <xf numFmtId="164" fontId="5" fillId="5" borderId="78" xfId="0" applyNumberFormat="1" applyFont="1" applyFill="1" applyBorder="1" applyAlignment="1">
      <alignment horizontal="center" vertical="top"/>
    </xf>
    <xf numFmtId="0" fontId="18" fillId="5" borderId="1" xfId="0" applyFont="1" applyFill="1" applyBorder="1" applyAlignment="1">
      <alignment horizontal="center" vertical="top"/>
    </xf>
    <xf numFmtId="0" fontId="6" fillId="0" borderId="17" xfId="0" applyFont="1" applyFill="1" applyBorder="1" applyAlignment="1">
      <alignment horizontal="center" vertical="top"/>
    </xf>
    <xf numFmtId="49" fontId="5" fillId="14" borderId="3" xfId="0" applyNumberFormat="1" applyFont="1" applyFill="1" applyBorder="1" applyAlignment="1">
      <alignment horizontal="center" vertical="top"/>
    </xf>
    <xf numFmtId="0" fontId="2" fillId="14" borderId="32" xfId="0" applyFont="1" applyFill="1" applyBorder="1" applyAlignment="1">
      <alignment vertical="top"/>
    </xf>
    <xf numFmtId="0" fontId="2" fillId="14" borderId="23" xfId="0" applyFont="1" applyFill="1" applyBorder="1" applyAlignment="1">
      <alignment vertical="top"/>
    </xf>
    <xf numFmtId="0" fontId="2" fillId="14" borderId="24" xfId="0" applyFont="1" applyFill="1" applyBorder="1" applyAlignment="1">
      <alignment vertical="top"/>
    </xf>
    <xf numFmtId="164" fontId="6" fillId="0" borderId="7" xfId="0" applyNumberFormat="1" applyFont="1" applyFill="1" applyBorder="1" applyAlignment="1">
      <alignment horizontal="right" vertical="top"/>
    </xf>
    <xf numFmtId="0" fontId="10" fillId="0" borderId="50" xfId="0" applyFont="1" applyFill="1" applyBorder="1" applyAlignment="1">
      <alignment horizontal="center" vertical="top"/>
    </xf>
    <xf numFmtId="164" fontId="10" fillId="10" borderId="50" xfId="0" applyNumberFormat="1" applyFont="1" applyFill="1" applyBorder="1" applyAlignment="1">
      <alignment vertical="top" wrapText="1"/>
    </xf>
    <xf numFmtId="164" fontId="10" fillId="10" borderId="66" xfId="0" applyNumberFormat="1" applyFont="1" applyFill="1" applyBorder="1" applyAlignment="1">
      <alignment vertical="top" wrapText="1"/>
    </xf>
    <xf numFmtId="164" fontId="10" fillId="0" borderId="6" xfId="0" applyNumberFormat="1" applyFont="1" applyFill="1" applyBorder="1" applyAlignment="1">
      <alignment vertical="top"/>
    </xf>
    <xf numFmtId="164" fontId="10" fillId="0" borderId="19" xfId="0" applyNumberFormat="1" applyFont="1" applyFill="1" applyBorder="1" applyAlignment="1">
      <alignment vertical="top"/>
    </xf>
    <xf numFmtId="164" fontId="10" fillId="10" borderId="20" xfId="0" applyNumberFormat="1" applyFont="1" applyFill="1" applyBorder="1" applyAlignment="1">
      <alignment vertical="top"/>
    </xf>
    <xf numFmtId="164" fontId="10" fillId="10" borderId="18" xfId="0" applyNumberFormat="1" applyFont="1" applyFill="1" applyBorder="1" applyAlignment="1">
      <alignment vertical="top" wrapText="1"/>
    </xf>
    <xf numFmtId="164" fontId="10" fillId="10" borderId="59" xfId="0" applyNumberFormat="1" applyFont="1" applyFill="1" applyBorder="1" applyAlignment="1">
      <alignment vertical="top" wrapText="1"/>
    </xf>
    <xf numFmtId="0" fontId="10" fillId="0" borderId="18" xfId="0" applyFont="1" applyFill="1" applyBorder="1" applyAlignment="1">
      <alignment vertical="top"/>
    </xf>
    <xf numFmtId="0" fontId="10" fillId="10" borderId="73" xfId="0" applyFont="1" applyFill="1" applyBorder="1" applyAlignment="1">
      <alignment vertical="top" wrapText="1"/>
    </xf>
    <xf numFmtId="0" fontId="10" fillId="10" borderId="59" xfId="0" applyFont="1" applyFill="1" applyBorder="1" applyAlignment="1">
      <alignment vertical="top" wrapText="1"/>
    </xf>
    <xf numFmtId="0" fontId="10" fillId="10" borderId="73" xfId="0" applyFont="1" applyFill="1" applyBorder="1" applyAlignment="1">
      <alignment horizontal="left" vertical="top" wrapText="1"/>
    </xf>
    <xf numFmtId="0" fontId="10" fillId="10" borderId="59" xfId="0" applyFont="1" applyFill="1" applyBorder="1" applyAlignment="1">
      <alignment horizontal="left" vertical="top" wrapText="1"/>
    </xf>
    <xf numFmtId="0" fontId="10" fillId="0" borderId="42" xfId="0" applyFont="1" applyFill="1" applyBorder="1" applyAlignment="1">
      <alignment vertical="top"/>
    </xf>
    <xf numFmtId="164" fontId="10" fillId="0" borderId="39" xfId="0" applyNumberFormat="1" applyFont="1" applyFill="1" applyBorder="1" applyAlignment="1">
      <alignment vertical="top"/>
    </xf>
    <xf numFmtId="164" fontId="10" fillId="0" borderId="30" xfId="0" applyNumberFormat="1" applyFont="1" applyFill="1" applyBorder="1" applyAlignment="1">
      <alignment vertical="top"/>
    </xf>
    <xf numFmtId="164" fontId="10" fillId="10" borderId="31" xfId="0" applyNumberFormat="1" applyFont="1" applyFill="1" applyBorder="1" applyAlignment="1">
      <alignment vertical="top"/>
    </xf>
    <xf numFmtId="164" fontId="10" fillId="10" borderId="42" xfId="0" applyNumberFormat="1" applyFont="1" applyFill="1" applyBorder="1" applyAlignment="1">
      <alignment vertical="top" wrapText="1"/>
    </xf>
    <xf numFmtId="164" fontId="10" fillId="10" borderId="44" xfId="0" applyNumberFormat="1" applyFont="1" applyFill="1" applyBorder="1" applyAlignment="1">
      <alignment vertical="top" wrapText="1"/>
    </xf>
    <xf numFmtId="0" fontId="10" fillId="10" borderId="68" xfId="0" applyFont="1" applyFill="1" applyBorder="1" applyAlignment="1">
      <alignment horizontal="left" vertical="top" wrapText="1"/>
    </xf>
    <xf numFmtId="0" fontId="11" fillId="9" borderId="49" xfId="0" applyFont="1" applyFill="1" applyBorder="1" applyAlignment="1">
      <alignment horizontal="center" vertical="center"/>
    </xf>
    <xf numFmtId="164" fontId="11" fillId="9" borderId="33" xfId="0" applyNumberFormat="1" applyFont="1" applyFill="1" applyBorder="1" applyAlignment="1">
      <alignment horizontal="right" vertical="center"/>
    </xf>
    <xf numFmtId="164" fontId="29" fillId="9" borderId="33" xfId="0" applyNumberFormat="1" applyFont="1" applyFill="1" applyBorder="1" applyAlignment="1">
      <alignment horizontal="right" vertical="center"/>
    </xf>
    <xf numFmtId="164" fontId="11" fillId="9" borderId="24" xfId="0" applyNumberFormat="1" applyFont="1" applyFill="1" applyBorder="1" applyAlignment="1">
      <alignment horizontal="right" vertical="center"/>
    </xf>
    <xf numFmtId="0" fontId="10" fillId="10" borderId="39" xfId="0" applyFont="1" applyFill="1" applyBorder="1" applyAlignment="1">
      <alignment horizontal="center" vertical="top" wrapText="1"/>
    </xf>
    <xf numFmtId="164" fontId="5" fillId="9" borderId="33" xfId="0" applyNumberFormat="1" applyFont="1" applyFill="1" applyBorder="1" applyAlignment="1">
      <alignment horizontal="right" vertical="center"/>
    </xf>
    <xf numFmtId="164" fontId="5" fillId="8" borderId="3" xfId="0" applyNumberFormat="1" applyFont="1" applyFill="1" applyBorder="1" applyAlignment="1">
      <alignment horizontal="right" vertical="center"/>
    </xf>
    <xf numFmtId="0" fontId="4" fillId="0" borderId="5" xfId="0" applyFont="1" applyFill="1" applyBorder="1" applyAlignment="1">
      <alignment horizontal="center" vertical="top"/>
    </xf>
    <xf numFmtId="164" fontId="3" fillId="7" borderId="49" xfId="0" applyNumberFormat="1" applyFont="1" applyFill="1" applyBorder="1" applyAlignment="1">
      <alignment horizontal="center" vertical="top"/>
    </xf>
    <xf numFmtId="164" fontId="3" fillId="7" borderId="33" xfId="0" applyNumberFormat="1" applyFont="1" applyFill="1" applyBorder="1" applyAlignment="1">
      <alignment horizontal="center" vertical="top"/>
    </xf>
    <xf numFmtId="164" fontId="5" fillId="7" borderId="23" xfId="0" applyNumberFormat="1" applyFont="1" applyFill="1" applyBorder="1" applyAlignment="1">
      <alignment horizontal="center" vertical="top"/>
    </xf>
    <xf numFmtId="164" fontId="3" fillId="13" borderId="29" xfId="0" applyNumberFormat="1" applyFont="1" applyFill="1" applyBorder="1" applyAlignment="1">
      <alignment horizontal="center" vertical="top"/>
    </xf>
    <xf numFmtId="164" fontId="18" fillId="5" borderId="30" xfId="5" applyNumberFormat="1" applyFont="1" applyFill="1" applyBorder="1" applyAlignment="1">
      <alignment horizontal="center" vertical="top"/>
    </xf>
    <xf numFmtId="0" fontId="6" fillId="0" borderId="74" xfId="0" applyFont="1" applyFill="1" applyBorder="1" applyAlignment="1">
      <alignment horizontal="center" vertical="top" wrapText="1"/>
    </xf>
    <xf numFmtId="0" fontId="25" fillId="0" borderId="30" xfId="0" applyFont="1" applyFill="1" applyBorder="1" applyAlignment="1">
      <alignment horizontal="center" vertical="top"/>
    </xf>
    <xf numFmtId="0" fontId="25" fillId="0" borderId="31" xfId="0" applyFont="1" applyFill="1" applyBorder="1" applyAlignment="1">
      <alignment horizontal="center" vertical="top"/>
    </xf>
    <xf numFmtId="0" fontId="25" fillId="0" borderId="19" xfId="0" applyFont="1" applyFill="1" applyBorder="1" applyAlignment="1">
      <alignment horizontal="center" vertical="top" wrapText="1"/>
    </xf>
    <xf numFmtId="0" fontId="25" fillId="0" borderId="20" xfId="0" applyFont="1" applyFill="1" applyBorder="1" applyAlignment="1">
      <alignment horizontal="center" vertical="top" wrapText="1"/>
    </xf>
    <xf numFmtId="0" fontId="25" fillId="0" borderId="30" xfId="0" applyFont="1" applyFill="1" applyBorder="1" applyAlignment="1">
      <alignment horizontal="center" vertical="top" wrapText="1"/>
    </xf>
    <xf numFmtId="0" fontId="25" fillId="0" borderId="31" xfId="0" applyFont="1" applyFill="1" applyBorder="1" applyAlignment="1">
      <alignment horizontal="center" vertical="top" wrapText="1"/>
    </xf>
    <xf numFmtId="9" fontId="25" fillId="0" borderId="30" xfId="0" applyNumberFormat="1" applyFont="1" applyFill="1" applyBorder="1" applyAlignment="1">
      <alignment horizontal="center" vertical="top"/>
    </xf>
    <xf numFmtId="9" fontId="25" fillId="0" borderId="31" xfId="0" applyNumberFormat="1" applyFont="1" applyFill="1" applyBorder="1" applyAlignment="1">
      <alignment horizontal="center" vertical="top"/>
    </xf>
    <xf numFmtId="0" fontId="2" fillId="0" borderId="24" xfId="0" applyNumberFormat="1" applyFont="1" applyFill="1" applyBorder="1" applyAlignment="1">
      <alignment horizontal="center" vertical="top"/>
    </xf>
    <xf numFmtId="1" fontId="2" fillId="0" borderId="19" xfId="0" applyNumberFormat="1" applyFont="1" applyFill="1" applyBorder="1" applyAlignment="1">
      <alignment horizontal="center" vertical="top"/>
    </xf>
    <xf numFmtId="49" fontId="5" fillId="3" borderId="66" xfId="0" applyNumberFormat="1" applyFont="1" applyFill="1" applyBorder="1" applyAlignment="1">
      <alignment horizontal="center" vertical="top"/>
    </xf>
    <xf numFmtId="49" fontId="5" fillId="3" borderId="59" xfId="0" applyNumberFormat="1" applyFont="1" applyFill="1" applyBorder="1" applyAlignment="1">
      <alignment horizontal="center" vertical="top"/>
    </xf>
    <xf numFmtId="49" fontId="5" fillId="3" borderId="44" xfId="0" applyNumberFormat="1" applyFont="1" applyFill="1" applyBorder="1" applyAlignment="1">
      <alignment horizontal="center" vertical="top"/>
    </xf>
    <xf numFmtId="9" fontId="10" fillId="11" borderId="54" xfId="0" applyNumberFormat="1" applyFont="1" applyFill="1" applyBorder="1" applyAlignment="1">
      <alignment vertical="top"/>
    </xf>
    <xf numFmtId="9" fontId="10" fillId="11" borderId="70" xfId="0" applyNumberFormat="1" applyFont="1" applyFill="1" applyBorder="1" applyAlignment="1">
      <alignment vertical="top"/>
    </xf>
    <xf numFmtId="9" fontId="10" fillId="11" borderId="56" xfId="0" applyNumberFormat="1" applyFont="1" applyFill="1" applyBorder="1" applyAlignment="1">
      <alignment vertical="top"/>
    </xf>
    <xf numFmtId="164" fontId="10" fillId="0" borderId="26" xfId="0" applyNumberFormat="1" applyFont="1" applyFill="1" applyBorder="1" applyAlignment="1">
      <alignment vertical="top"/>
    </xf>
    <xf numFmtId="0" fontId="4" fillId="10" borderId="15" xfId="0" applyFont="1" applyFill="1" applyBorder="1" applyAlignment="1">
      <alignment vertical="center" wrapText="1"/>
    </xf>
    <xf numFmtId="0" fontId="6" fillId="0" borderId="5" xfId="5" applyFont="1" applyFill="1" applyBorder="1" applyAlignment="1">
      <alignment horizontal="center" vertical="top"/>
    </xf>
    <xf numFmtId="164" fontId="6" fillId="0" borderId="6" xfId="5" applyNumberFormat="1" applyFont="1" applyFill="1" applyBorder="1" applyAlignment="1">
      <alignment horizontal="center" vertical="top"/>
    </xf>
    <xf numFmtId="0" fontId="6" fillId="4" borderId="0" xfId="0" applyFont="1" applyFill="1" applyBorder="1" applyAlignment="1">
      <alignment horizontal="left" vertical="top" wrapText="1"/>
    </xf>
    <xf numFmtId="164" fontId="5" fillId="14" borderId="49" xfId="0" applyNumberFormat="1" applyFont="1" applyFill="1" applyBorder="1" applyAlignment="1">
      <alignment horizontal="center" vertical="top"/>
    </xf>
    <xf numFmtId="164" fontId="6" fillId="0" borderId="25" xfId="0" applyNumberFormat="1" applyFont="1" applyBorder="1" applyAlignment="1">
      <alignment horizontal="center" vertical="top"/>
    </xf>
    <xf numFmtId="164" fontId="5" fillId="5" borderId="19" xfId="0" applyNumberFormat="1" applyFont="1" applyFill="1" applyBorder="1" applyAlignment="1">
      <alignment horizontal="center" vertical="top"/>
    </xf>
    <xf numFmtId="0" fontId="2" fillId="0" borderId="14" xfId="0" applyFont="1" applyFill="1" applyBorder="1" applyAlignment="1">
      <alignment horizontal="center" vertical="top"/>
    </xf>
    <xf numFmtId="0" fontId="2" fillId="0" borderId="16" xfId="0" applyFont="1" applyFill="1" applyBorder="1" applyAlignment="1">
      <alignment horizontal="center" vertical="top"/>
    </xf>
    <xf numFmtId="0" fontId="6" fillId="0" borderId="14" xfId="0" applyFont="1" applyFill="1" applyBorder="1" applyAlignment="1">
      <alignment vertical="top" wrapText="1"/>
    </xf>
    <xf numFmtId="0" fontId="5" fillId="0" borderId="46" xfId="0" applyFont="1" applyFill="1" applyBorder="1" applyAlignment="1">
      <alignment horizontal="center" vertical="top"/>
    </xf>
    <xf numFmtId="0" fontId="5" fillId="0" borderId="51" xfId="0" applyFont="1" applyFill="1" applyBorder="1" applyAlignment="1">
      <alignment horizontal="center" vertical="top"/>
    </xf>
    <xf numFmtId="0" fontId="2" fillId="0" borderId="77" xfId="5" applyFont="1" applyFill="1" applyBorder="1" applyAlignment="1">
      <alignment horizontal="center" vertical="top" wrapText="1"/>
    </xf>
    <xf numFmtId="0" fontId="2" fillId="0" borderId="80" xfId="5" applyFont="1" applyFill="1" applyBorder="1" applyAlignment="1">
      <alignment horizontal="center" vertical="top" wrapText="1"/>
    </xf>
    <xf numFmtId="0" fontId="2" fillId="0" borderId="77" xfId="5" applyFont="1" applyFill="1" applyBorder="1" applyAlignment="1">
      <alignment horizontal="center" vertical="top"/>
    </xf>
    <xf numFmtId="0" fontId="2" fillId="0" borderId="9" xfId="5" applyFont="1" applyFill="1" applyBorder="1" applyAlignment="1">
      <alignment horizontal="center" vertical="top"/>
    </xf>
    <xf numFmtId="0" fontId="2" fillId="0" borderId="80" xfId="5" applyFont="1" applyFill="1" applyBorder="1" applyAlignment="1">
      <alignment horizontal="center" vertical="top"/>
    </xf>
    <xf numFmtId="49" fontId="2" fillId="0" borderId="1" xfId="5" applyNumberFormat="1" applyFont="1" applyFill="1" applyBorder="1" applyAlignment="1">
      <alignment horizontal="center" vertical="top"/>
    </xf>
    <xf numFmtId="49" fontId="2" fillId="0" borderId="2" xfId="5" applyNumberFormat="1" applyFont="1" applyFill="1" applyBorder="1" applyAlignment="1">
      <alignment horizontal="center" vertical="top"/>
    </xf>
    <xf numFmtId="164" fontId="6" fillId="0" borderId="79" xfId="5" applyNumberFormat="1" applyFont="1" applyFill="1" applyBorder="1" applyAlignment="1">
      <alignment horizontal="center" vertical="top"/>
    </xf>
    <xf numFmtId="1" fontId="2" fillId="0" borderId="79" xfId="5" applyNumberFormat="1" applyFont="1" applyFill="1" applyBorder="1" applyAlignment="1">
      <alignment horizontal="center" vertical="top"/>
    </xf>
    <xf numFmtId="49" fontId="2" fillId="0" borderId="9" xfId="5" applyNumberFormat="1" applyFont="1" applyFill="1" applyBorder="1" applyAlignment="1">
      <alignment horizontal="center" vertical="top"/>
    </xf>
    <xf numFmtId="49" fontId="2" fillId="0" borderId="11" xfId="5" applyNumberFormat="1" applyFont="1" applyFill="1" applyBorder="1" applyAlignment="1">
      <alignment horizontal="center" vertical="top"/>
    </xf>
    <xf numFmtId="0" fontId="6" fillId="0" borderId="46" xfId="5" applyFont="1" applyFill="1" applyBorder="1" applyAlignment="1">
      <alignment horizontal="left" vertical="top" wrapText="1"/>
    </xf>
    <xf numFmtId="0" fontId="6" fillId="0" borderId="47" xfId="5" applyFont="1" applyFill="1" applyBorder="1" applyAlignment="1">
      <alignment horizontal="left" vertical="top" wrapText="1"/>
    </xf>
    <xf numFmtId="0" fontId="6" fillId="0" borderId="45" xfId="5" applyFont="1" applyFill="1" applyBorder="1" applyAlignment="1">
      <alignment horizontal="left" vertical="top" wrapText="1"/>
    </xf>
    <xf numFmtId="0" fontId="6" fillId="0" borderId="64" xfId="5" applyFont="1" applyFill="1" applyBorder="1" applyAlignment="1">
      <alignment horizontal="left" vertical="top" wrapText="1"/>
    </xf>
    <xf numFmtId="0" fontId="4" fillId="0" borderId="45" xfId="3" applyFont="1" applyBorder="1" applyAlignment="1">
      <alignment horizontal="left" vertical="top" wrapText="1"/>
    </xf>
    <xf numFmtId="164" fontId="6" fillId="0" borderId="8" xfId="5" applyNumberFormat="1" applyFont="1" applyFill="1" applyBorder="1" applyAlignment="1">
      <alignment horizontal="center" vertical="top"/>
    </xf>
    <xf numFmtId="164" fontId="6" fillId="0" borderId="37" xfId="0" applyNumberFormat="1" applyFont="1" applyBorder="1" applyAlignment="1">
      <alignment horizontal="center" vertical="top"/>
    </xf>
    <xf numFmtId="0" fontId="6" fillId="0" borderId="8" xfId="5" applyFont="1" applyFill="1" applyBorder="1" applyAlignment="1">
      <alignment horizontal="center" vertical="top"/>
    </xf>
    <xf numFmtId="164" fontId="5" fillId="11" borderId="39" xfId="5" applyNumberFormat="1" applyFont="1" applyFill="1" applyBorder="1" applyAlignment="1">
      <alignment horizontal="center" vertical="top"/>
    </xf>
    <xf numFmtId="0" fontId="18" fillId="11" borderId="44" xfId="5" applyFont="1" applyFill="1" applyBorder="1" applyAlignment="1">
      <alignment horizontal="center" vertical="top"/>
    </xf>
    <xf numFmtId="0" fontId="6" fillId="11" borderId="66" xfId="5" applyFont="1" applyFill="1" applyBorder="1" applyAlignment="1">
      <alignment vertical="top" wrapText="1"/>
    </xf>
    <xf numFmtId="0" fontId="6" fillId="0" borderId="76" xfId="5" applyFont="1" applyFill="1" applyBorder="1" applyAlignment="1">
      <alignment vertical="top" wrapText="1"/>
    </xf>
    <xf numFmtId="0" fontId="6" fillId="0" borderId="41" xfId="5" applyFont="1" applyBorder="1" applyAlignment="1">
      <alignment horizontal="left" vertical="top" wrapText="1"/>
    </xf>
    <xf numFmtId="0" fontId="7" fillId="0" borderId="41" xfId="5" applyFont="1" applyBorder="1" applyAlignment="1">
      <alignment horizontal="left" vertical="top" wrapText="1"/>
    </xf>
    <xf numFmtId="0" fontId="18" fillId="5" borderId="44" xfId="5" applyFont="1" applyFill="1" applyBorder="1" applyAlignment="1">
      <alignment horizontal="center" vertical="top"/>
    </xf>
    <xf numFmtId="0" fontId="6" fillId="0" borderId="59" xfId="5" applyFont="1" applyFill="1" applyBorder="1" applyAlignment="1">
      <alignment vertical="top" wrapText="1"/>
    </xf>
    <xf numFmtId="164" fontId="6" fillId="0" borderId="16" xfId="5" applyNumberFormat="1" applyFont="1" applyFill="1" applyBorder="1" applyAlignment="1">
      <alignment horizontal="center" vertical="top"/>
    </xf>
    <xf numFmtId="164" fontId="5" fillId="5" borderId="31" xfId="5" applyNumberFormat="1" applyFont="1" applyFill="1" applyBorder="1" applyAlignment="1">
      <alignment horizontal="center" vertical="top"/>
    </xf>
    <xf numFmtId="164" fontId="6" fillId="0" borderId="34" xfId="5" applyNumberFormat="1" applyFont="1" applyFill="1" applyBorder="1" applyAlignment="1">
      <alignment horizontal="center" vertical="top"/>
    </xf>
    <xf numFmtId="164" fontId="6" fillId="0" borderId="26" xfId="5" applyNumberFormat="1" applyFont="1" applyFill="1" applyBorder="1" applyAlignment="1">
      <alignment horizontal="center" vertical="top"/>
    </xf>
    <xf numFmtId="164" fontId="6" fillId="0" borderId="27" xfId="5" applyNumberFormat="1" applyFont="1" applyFill="1" applyBorder="1" applyAlignment="1">
      <alignment horizontal="center" vertical="top"/>
    </xf>
    <xf numFmtId="164" fontId="5" fillId="11" borderId="30" xfId="5" applyNumberFormat="1" applyFont="1" applyFill="1" applyBorder="1" applyAlignment="1">
      <alignment horizontal="center" vertical="top"/>
    </xf>
    <xf numFmtId="164" fontId="5" fillId="11" borderId="31" xfId="5" applyNumberFormat="1" applyFont="1" applyFill="1" applyBorder="1" applyAlignment="1">
      <alignment horizontal="center" vertical="top"/>
    </xf>
    <xf numFmtId="164" fontId="6" fillId="11" borderId="34" xfId="5" applyNumberFormat="1" applyFont="1" applyFill="1" applyBorder="1" applyAlignment="1">
      <alignment horizontal="center" vertical="top"/>
    </xf>
    <xf numFmtId="164" fontId="6" fillId="11" borderId="26" xfId="5" applyNumberFormat="1" applyFont="1" applyFill="1" applyBorder="1" applyAlignment="1">
      <alignment horizontal="center" vertical="top"/>
    </xf>
    <xf numFmtId="164" fontId="6" fillId="11" borderId="27" xfId="5" applyNumberFormat="1" applyFont="1" applyFill="1" applyBorder="1" applyAlignment="1">
      <alignment horizontal="center" vertical="top"/>
    </xf>
    <xf numFmtId="164" fontId="5" fillId="3" borderId="43" xfId="5" applyNumberFormat="1" applyFont="1" applyFill="1" applyBorder="1" applyAlignment="1">
      <alignment horizontal="center" vertical="top"/>
    </xf>
    <xf numFmtId="164" fontId="5" fillId="2" borderId="49" xfId="5" applyNumberFormat="1" applyFont="1" applyFill="1" applyBorder="1" applyAlignment="1">
      <alignment horizontal="center" vertical="top"/>
    </xf>
    <xf numFmtId="49" fontId="6" fillId="0" borderId="29" xfId="5" applyNumberFormat="1" applyFont="1" applyFill="1" applyBorder="1" applyAlignment="1">
      <alignment vertical="top" wrapText="1"/>
    </xf>
    <xf numFmtId="164" fontId="6" fillId="0" borderId="50" xfId="5" applyNumberFormat="1" applyFont="1" applyFill="1" applyBorder="1" applyAlignment="1">
      <alignment horizontal="center" vertical="top"/>
    </xf>
    <xf numFmtId="164" fontId="6" fillId="0" borderId="58" xfId="5" applyNumberFormat="1" applyFont="1" applyFill="1" applyBorder="1" applyAlignment="1">
      <alignment horizontal="center" vertical="top"/>
    </xf>
    <xf numFmtId="164" fontId="6" fillId="4" borderId="17" xfId="5" applyNumberFormat="1" applyFont="1" applyFill="1" applyBorder="1" applyAlignment="1">
      <alignment horizontal="center" vertical="top"/>
    </xf>
    <xf numFmtId="164" fontId="6" fillId="4" borderId="0" xfId="5" applyNumberFormat="1" applyFont="1" applyFill="1" applyBorder="1" applyAlignment="1">
      <alignment horizontal="center" vertical="top"/>
    </xf>
    <xf numFmtId="164" fontId="6" fillId="4" borderId="58" xfId="5" applyNumberFormat="1" applyFont="1" applyFill="1" applyBorder="1" applyAlignment="1">
      <alignment horizontal="center" vertical="top"/>
    </xf>
    <xf numFmtId="164" fontId="6" fillId="0" borderId="76" xfId="0" applyNumberFormat="1" applyFont="1" applyBorder="1" applyAlignment="1">
      <alignment horizontal="center" vertical="top"/>
    </xf>
    <xf numFmtId="164" fontId="6" fillId="0" borderId="14" xfId="0" applyNumberFormat="1" applyFont="1" applyBorder="1" applyAlignment="1">
      <alignment horizontal="center" vertical="top"/>
    </xf>
    <xf numFmtId="2" fontId="5" fillId="9" borderId="13" xfId="0" applyNumberFormat="1" applyFont="1" applyFill="1" applyBorder="1" applyAlignment="1">
      <alignment horizontal="center" vertical="top"/>
    </xf>
    <xf numFmtId="2" fontId="5" fillId="9" borderId="1" xfId="0" applyNumberFormat="1" applyFont="1" applyFill="1" applyBorder="1" applyAlignment="1">
      <alignment horizontal="center" vertical="top"/>
    </xf>
    <xf numFmtId="2" fontId="5" fillId="9" borderId="29" xfId="0" applyNumberFormat="1" applyFont="1" applyFill="1" applyBorder="1" applyAlignment="1">
      <alignment horizontal="center" vertical="top"/>
    </xf>
    <xf numFmtId="2" fontId="5" fillId="9" borderId="2" xfId="0" applyNumberFormat="1" applyFont="1" applyFill="1" applyBorder="1" applyAlignment="1">
      <alignment horizontal="center" vertical="top"/>
    </xf>
    <xf numFmtId="2" fontId="5" fillId="9" borderId="21" xfId="0" applyNumberFormat="1" applyFont="1" applyFill="1" applyBorder="1" applyAlignment="1">
      <alignment horizontal="center" vertical="top"/>
    </xf>
    <xf numFmtId="2" fontId="5" fillId="9" borderId="12" xfId="0" applyNumberFormat="1" applyFont="1" applyFill="1" applyBorder="1" applyAlignment="1">
      <alignment horizontal="center" vertical="top"/>
    </xf>
    <xf numFmtId="2" fontId="6" fillId="0" borderId="61" xfId="0" applyNumberFormat="1" applyFont="1" applyFill="1" applyBorder="1" applyAlignment="1">
      <alignment horizontal="center" vertical="top"/>
    </xf>
    <xf numFmtId="2" fontId="6" fillId="0" borderId="57" xfId="0" applyNumberFormat="1" applyFont="1" applyFill="1" applyBorder="1" applyAlignment="1">
      <alignment horizontal="center" vertical="top"/>
    </xf>
    <xf numFmtId="2" fontId="6" fillId="0" borderId="78" xfId="0" applyNumberFormat="1" applyFont="1" applyFill="1" applyBorder="1" applyAlignment="1">
      <alignment horizontal="center" vertical="top"/>
    </xf>
    <xf numFmtId="2" fontId="6" fillId="0" borderId="56" xfId="0" applyNumberFormat="1" applyFont="1" applyFill="1" applyBorder="1" applyAlignment="1">
      <alignment horizontal="center" vertical="top"/>
    </xf>
    <xf numFmtId="2" fontId="6" fillId="10" borderId="54" xfId="0" applyNumberFormat="1" applyFont="1" applyFill="1" applyBorder="1" applyAlignment="1">
      <alignment horizontal="center" vertical="top"/>
    </xf>
    <xf numFmtId="2" fontId="6" fillId="0" borderId="51" xfId="0" applyNumberFormat="1" applyFont="1" applyFill="1" applyBorder="1" applyAlignment="1">
      <alignment horizontal="center" vertical="top"/>
    </xf>
    <xf numFmtId="2" fontId="6" fillId="0" borderId="14" xfId="0" applyNumberFormat="1" applyFont="1" applyFill="1" applyBorder="1" applyAlignment="1">
      <alignment horizontal="center" vertical="top"/>
    </xf>
    <xf numFmtId="2" fontId="6" fillId="0" borderId="76" xfId="0" applyNumberFormat="1" applyFont="1" applyFill="1" applyBorder="1" applyAlignment="1">
      <alignment horizontal="center" vertical="top"/>
    </xf>
    <xf numFmtId="2" fontId="6" fillId="0" borderId="16" xfId="0" applyNumberFormat="1" applyFont="1" applyFill="1" applyBorder="1" applyAlignment="1">
      <alignment horizontal="center" vertical="top"/>
    </xf>
    <xf numFmtId="2" fontId="6" fillId="10" borderId="17" xfId="0" applyNumberFormat="1" applyFont="1" applyFill="1" applyBorder="1" applyAlignment="1">
      <alignment horizontal="center" vertical="top"/>
    </xf>
    <xf numFmtId="2" fontId="6" fillId="0" borderId="5" xfId="0" applyNumberFormat="1" applyFont="1" applyFill="1" applyBorder="1" applyAlignment="1">
      <alignment horizontal="center" vertical="top"/>
    </xf>
    <xf numFmtId="2" fontId="6" fillId="10" borderId="62" xfId="0" applyNumberFormat="1" applyFont="1" applyFill="1" applyBorder="1" applyAlignment="1">
      <alignment horizontal="center" vertical="top"/>
    </xf>
    <xf numFmtId="2" fontId="6" fillId="0" borderId="15" xfId="0" applyNumberFormat="1" applyFont="1" applyFill="1" applyBorder="1" applyAlignment="1">
      <alignment horizontal="center" vertical="top"/>
    </xf>
    <xf numFmtId="2" fontId="5" fillId="0" borderId="76" xfId="0" applyNumberFormat="1" applyFont="1" applyFill="1" applyBorder="1" applyAlignment="1">
      <alignment horizontal="center" vertical="top"/>
    </xf>
    <xf numFmtId="2" fontId="5" fillId="0" borderId="78" xfId="0" applyNumberFormat="1" applyFont="1" applyFill="1" applyBorder="1" applyAlignment="1">
      <alignment horizontal="center" vertical="top"/>
    </xf>
    <xf numFmtId="2" fontId="5" fillId="0" borderId="57" xfId="0" applyNumberFormat="1" applyFont="1" applyFill="1" applyBorder="1" applyAlignment="1">
      <alignment horizontal="center" vertical="top"/>
    </xf>
    <xf numFmtId="2" fontId="5" fillId="0" borderId="56" xfId="0" applyNumberFormat="1" applyFont="1" applyFill="1" applyBorder="1" applyAlignment="1">
      <alignment horizontal="center" vertical="top"/>
    </xf>
    <xf numFmtId="2" fontId="6" fillId="0" borderId="6" xfId="0" applyNumberFormat="1" applyFont="1" applyFill="1" applyBorder="1" applyAlignment="1">
      <alignment horizontal="center" vertical="top"/>
    </xf>
    <xf numFmtId="2" fontId="5" fillId="0" borderId="19" xfId="0" applyNumberFormat="1" applyFont="1" applyFill="1" applyBorder="1" applyAlignment="1">
      <alignment horizontal="center" vertical="top"/>
    </xf>
    <xf numFmtId="2" fontId="5" fillId="0" borderId="28" xfId="0" applyNumberFormat="1" applyFont="1" applyFill="1" applyBorder="1" applyAlignment="1">
      <alignment horizontal="center" vertical="top"/>
    </xf>
    <xf numFmtId="2" fontId="5" fillId="0" borderId="20" xfId="0" applyNumberFormat="1" applyFont="1" applyFill="1" applyBorder="1" applyAlignment="1">
      <alignment horizontal="center" vertical="top"/>
    </xf>
    <xf numFmtId="2" fontId="6" fillId="10" borderId="0" xfId="0" applyNumberFormat="1" applyFont="1" applyFill="1" applyBorder="1" applyAlignment="1">
      <alignment horizontal="center" vertical="top"/>
    </xf>
    <xf numFmtId="2" fontId="6" fillId="0" borderId="18" xfId="0" applyNumberFormat="1" applyFont="1" applyFill="1" applyBorder="1" applyAlignment="1">
      <alignment horizontal="center" vertical="top"/>
    </xf>
    <xf numFmtId="2" fontId="6" fillId="0" borderId="71" xfId="0" applyNumberFormat="1" applyFont="1" applyFill="1" applyBorder="1" applyAlignment="1">
      <alignment horizontal="center" vertical="top"/>
    </xf>
    <xf numFmtId="2" fontId="6" fillId="0" borderId="36" xfId="0" applyNumberFormat="1" applyFont="1" applyFill="1" applyBorder="1" applyAlignment="1">
      <alignment horizontal="center" vertical="top"/>
    </xf>
    <xf numFmtId="2" fontId="6" fillId="0" borderId="37" xfId="0" applyNumberFormat="1" applyFont="1" applyFill="1" applyBorder="1" applyAlignment="1">
      <alignment horizontal="center" vertical="top"/>
    </xf>
    <xf numFmtId="2" fontId="6" fillId="0" borderId="74" xfId="0" applyNumberFormat="1" applyFont="1" applyFill="1" applyBorder="1" applyAlignment="1">
      <alignment horizontal="center" vertical="top"/>
    </xf>
    <xf numFmtId="2" fontId="6" fillId="10" borderId="58" xfId="0" applyNumberFormat="1" applyFont="1" applyFill="1" applyBorder="1" applyAlignment="1">
      <alignment horizontal="center" vertical="top"/>
    </xf>
    <xf numFmtId="2" fontId="6" fillId="0" borderId="55" xfId="0" applyNumberFormat="1" applyFont="1" applyFill="1" applyBorder="1" applyAlignment="1">
      <alignment horizontal="center" vertical="top"/>
    </xf>
    <xf numFmtId="2" fontId="5" fillId="8" borderId="3" xfId="0" applyNumberFormat="1" applyFont="1" applyFill="1" applyBorder="1" applyAlignment="1">
      <alignment horizontal="center" vertical="center"/>
    </xf>
    <xf numFmtId="164" fontId="3" fillId="0" borderId="49" xfId="0" applyNumberFormat="1" applyFont="1" applyFill="1" applyBorder="1" applyAlignment="1">
      <alignment horizontal="center" vertical="top"/>
    </xf>
    <xf numFmtId="49" fontId="2" fillId="0" borderId="31" xfId="0" applyNumberFormat="1" applyFont="1" applyFill="1" applyBorder="1" applyAlignment="1">
      <alignment horizontal="center" vertical="top"/>
    </xf>
    <xf numFmtId="49" fontId="2" fillId="0" borderId="30" xfId="0" applyNumberFormat="1" applyFont="1" applyFill="1" applyBorder="1" applyAlignment="1">
      <alignment horizontal="center" vertical="top"/>
    </xf>
    <xf numFmtId="0" fontId="6" fillId="0" borderId="0" xfId="0" applyFont="1" applyFill="1" applyBorder="1" applyAlignment="1">
      <alignment horizontal="center" vertical="top" wrapText="1"/>
    </xf>
    <xf numFmtId="0" fontId="6" fillId="0" borderId="62" xfId="0" applyFont="1" applyFill="1" applyBorder="1" applyAlignment="1">
      <alignment horizontal="center" vertical="top" wrapText="1"/>
    </xf>
    <xf numFmtId="0" fontId="6" fillId="0" borderId="8" xfId="0" applyFont="1" applyBorder="1" applyAlignment="1">
      <alignment horizontal="center" vertical="top"/>
    </xf>
    <xf numFmtId="0" fontId="6" fillId="0" borderId="77" xfId="0" applyFont="1" applyBorder="1" applyAlignment="1">
      <alignment horizontal="center" vertical="top"/>
    </xf>
    <xf numFmtId="49" fontId="6" fillId="0" borderId="8" xfId="0" applyNumberFormat="1" applyFont="1" applyFill="1" applyBorder="1" applyAlignment="1">
      <alignment horizontal="center" vertical="center"/>
    </xf>
    <xf numFmtId="49" fontId="6" fillId="0" borderId="51" xfId="0" applyNumberFormat="1" applyFont="1" applyFill="1" applyBorder="1" applyAlignment="1">
      <alignment horizontal="center" vertical="center"/>
    </xf>
    <xf numFmtId="164" fontId="6" fillId="0" borderId="42" xfId="0" applyNumberFormat="1" applyFont="1" applyFill="1" applyBorder="1" applyAlignment="1">
      <alignment horizontal="center" vertical="center"/>
    </xf>
    <xf numFmtId="0" fontId="6" fillId="0" borderId="55" xfId="0" applyFont="1" applyFill="1" applyBorder="1" applyAlignment="1">
      <alignment horizontal="center" vertical="top"/>
    </xf>
    <xf numFmtId="2" fontId="6" fillId="0" borderId="52" xfId="0" applyNumberFormat="1" applyFont="1" applyFill="1" applyBorder="1" applyAlignment="1">
      <alignment horizontal="center" vertical="top"/>
    </xf>
    <xf numFmtId="2" fontId="6" fillId="0" borderId="54" xfId="0" applyNumberFormat="1" applyFont="1" applyFill="1" applyBorder="1" applyAlignment="1">
      <alignment horizontal="center" vertical="top"/>
    </xf>
    <xf numFmtId="2" fontId="6" fillId="0" borderId="59" xfId="0" applyNumberFormat="1" applyFont="1" applyFill="1" applyBorder="1" applyAlignment="1">
      <alignment horizontal="center" vertical="top"/>
    </xf>
    <xf numFmtId="2" fontId="5" fillId="9" borderId="32" xfId="0" applyNumberFormat="1" applyFont="1" applyFill="1" applyBorder="1" applyAlignment="1">
      <alignment horizontal="center" vertical="top"/>
    </xf>
    <xf numFmtId="2" fontId="5" fillId="9" borderId="49" xfId="0" applyNumberFormat="1" applyFont="1" applyFill="1" applyBorder="1" applyAlignment="1">
      <alignment horizontal="center" vertical="top"/>
    </xf>
    <xf numFmtId="2" fontId="5" fillId="9" borderId="24" xfId="0" applyNumberFormat="1" applyFont="1" applyFill="1" applyBorder="1" applyAlignment="1">
      <alignment horizontal="center" vertical="top"/>
    </xf>
    <xf numFmtId="2" fontId="24" fillId="0" borderId="28" xfId="0" applyNumberFormat="1" applyFont="1" applyFill="1" applyBorder="1" applyAlignment="1">
      <alignment horizontal="center" vertical="top"/>
    </xf>
    <xf numFmtId="0" fontId="4" fillId="0" borderId="44" xfId="0" applyFont="1" applyFill="1" applyBorder="1" applyAlignment="1">
      <alignment horizontal="left" vertical="top"/>
    </xf>
    <xf numFmtId="0" fontId="4" fillId="0" borderId="44" xfId="0" applyFont="1" applyFill="1" applyBorder="1" applyAlignment="1">
      <alignment horizontal="left" vertical="center"/>
    </xf>
    <xf numFmtId="2" fontId="5" fillId="9" borderId="53" xfId="0" applyNumberFormat="1" applyFont="1" applyFill="1" applyBorder="1" applyAlignment="1">
      <alignment horizontal="center" vertical="top"/>
    </xf>
    <xf numFmtId="2" fontId="24" fillId="0" borderId="57" xfId="0" applyNumberFormat="1" applyFont="1" applyFill="1" applyBorder="1" applyAlignment="1">
      <alignment horizontal="center" vertical="top"/>
    </xf>
    <xf numFmtId="2" fontId="24" fillId="0" borderId="56" xfId="0" applyNumberFormat="1" applyFont="1" applyFill="1" applyBorder="1" applyAlignment="1">
      <alignment horizontal="center" vertical="top"/>
    </xf>
    <xf numFmtId="0" fontId="10" fillId="0" borderId="43" xfId="0" applyFont="1" applyFill="1" applyBorder="1" applyAlignment="1">
      <alignment horizontal="left" vertical="top"/>
    </xf>
    <xf numFmtId="0" fontId="24" fillId="0" borderId="66" xfId="0" applyFont="1" applyFill="1" applyBorder="1" applyAlignment="1">
      <alignment horizontal="left" vertical="top"/>
    </xf>
    <xf numFmtId="0" fontId="10" fillId="0" borderId="59" xfId="0" applyFont="1" applyFill="1" applyBorder="1" applyAlignment="1">
      <alignment horizontal="left" vertical="top"/>
    </xf>
    <xf numFmtId="2" fontId="6" fillId="0" borderId="19" xfId="0" applyNumberFormat="1" applyFont="1" applyFill="1" applyBorder="1" applyAlignment="1">
      <alignment horizontal="center" vertical="top"/>
    </xf>
    <xf numFmtId="2" fontId="6" fillId="0" borderId="20" xfId="0" applyNumberFormat="1" applyFont="1" applyFill="1" applyBorder="1" applyAlignment="1">
      <alignment horizontal="center" vertical="top"/>
    </xf>
    <xf numFmtId="2" fontId="6" fillId="0" borderId="28" xfId="0" applyNumberFormat="1" applyFont="1" applyFill="1" applyBorder="1" applyAlignment="1">
      <alignment horizontal="center" vertical="top"/>
    </xf>
    <xf numFmtId="2" fontId="5" fillId="7" borderId="3" xfId="0" applyNumberFormat="1" applyFont="1" applyFill="1" applyBorder="1" applyAlignment="1">
      <alignment horizontal="center" vertical="top"/>
    </xf>
    <xf numFmtId="2" fontId="6" fillId="10" borderId="15" xfId="0" applyNumberFormat="1" applyFont="1" applyFill="1" applyBorder="1" applyAlignment="1">
      <alignment horizontal="center" vertical="top"/>
    </xf>
    <xf numFmtId="2" fontId="6" fillId="10" borderId="14" xfId="0" applyNumberFormat="1" applyFont="1" applyFill="1" applyBorder="1" applyAlignment="1">
      <alignment horizontal="center" vertical="top"/>
    </xf>
    <xf numFmtId="2" fontId="5" fillId="10" borderId="76" xfId="0" applyNumberFormat="1" applyFont="1" applyFill="1" applyBorder="1" applyAlignment="1">
      <alignment horizontal="center" vertical="top"/>
    </xf>
    <xf numFmtId="2" fontId="6" fillId="10" borderId="16" xfId="0" applyNumberFormat="1" applyFont="1" applyFill="1" applyBorder="1" applyAlignment="1">
      <alignment horizontal="center" vertical="top"/>
    </xf>
    <xf numFmtId="2" fontId="6" fillId="10" borderId="5" xfId="0" applyNumberFormat="1" applyFont="1" applyFill="1" applyBorder="1" applyAlignment="1">
      <alignment horizontal="center" vertical="top"/>
    </xf>
    <xf numFmtId="2" fontId="6" fillId="10" borderId="71" xfId="0" applyNumberFormat="1" applyFont="1" applyFill="1" applyBorder="1" applyAlignment="1">
      <alignment horizontal="center" vertical="top"/>
    </xf>
    <xf numFmtId="2" fontId="6" fillId="10" borderId="36" xfId="0" applyNumberFormat="1" applyFont="1" applyFill="1" applyBorder="1" applyAlignment="1">
      <alignment horizontal="center" vertical="top"/>
    </xf>
    <xf numFmtId="2" fontId="5" fillId="10" borderId="37" xfId="0" applyNumberFormat="1" applyFont="1" applyFill="1" applyBorder="1" applyAlignment="1">
      <alignment horizontal="center" vertical="top"/>
    </xf>
    <xf numFmtId="2" fontId="6" fillId="10" borderId="74" xfId="0" applyNumberFormat="1" applyFont="1" applyFill="1" applyBorder="1" applyAlignment="1">
      <alignment horizontal="center" vertical="top"/>
    </xf>
    <xf numFmtId="2" fontId="6" fillId="10" borderId="55" xfId="0" applyNumberFormat="1" applyFont="1" applyFill="1" applyBorder="1" applyAlignment="1">
      <alignment horizontal="center" vertical="top"/>
    </xf>
    <xf numFmtId="2" fontId="6" fillId="10" borderId="61" xfId="0" applyNumberFormat="1" applyFont="1" applyFill="1" applyBorder="1" applyAlignment="1">
      <alignment horizontal="center" vertical="top"/>
    </xf>
    <xf numFmtId="2" fontId="6" fillId="10" borderId="57" xfId="0" applyNumberFormat="1" applyFont="1" applyFill="1" applyBorder="1" applyAlignment="1">
      <alignment horizontal="center" vertical="top"/>
    </xf>
    <xf numFmtId="2" fontId="5" fillId="10" borderId="78" xfId="0" applyNumberFormat="1" applyFont="1" applyFill="1" applyBorder="1" applyAlignment="1">
      <alignment horizontal="center" vertical="top"/>
    </xf>
    <xf numFmtId="2" fontId="6" fillId="10" borderId="51" xfId="0" applyNumberFormat="1" applyFont="1" applyFill="1" applyBorder="1" applyAlignment="1">
      <alignment horizontal="center" vertical="top"/>
    </xf>
    <xf numFmtId="2" fontId="5" fillId="9" borderId="39" xfId="0" applyNumberFormat="1" applyFont="1" applyFill="1" applyBorder="1" applyAlignment="1">
      <alignment horizontal="center" vertical="top"/>
    </xf>
    <xf numFmtId="2" fontId="6" fillId="10" borderId="76" xfId="0" applyNumberFormat="1" applyFont="1" applyFill="1" applyBorder="1" applyAlignment="1">
      <alignment horizontal="center" vertical="top"/>
    </xf>
    <xf numFmtId="2" fontId="6" fillId="10" borderId="52" xfId="0" applyNumberFormat="1" applyFont="1" applyFill="1" applyBorder="1" applyAlignment="1">
      <alignment horizontal="center" vertical="top"/>
    </xf>
    <xf numFmtId="2" fontId="6" fillId="10" borderId="68" xfId="0" applyNumberFormat="1" applyFont="1" applyFill="1" applyBorder="1" applyAlignment="1">
      <alignment horizontal="center" vertical="top"/>
    </xf>
    <xf numFmtId="2" fontId="6" fillId="10" borderId="78" xfId="0" applyNumberFormat="1" applyFont="1" applyFill="1" applyBorder="1" applyAlignment="1">
      <alignment horizontal="center" vertical="top"/>
    </xf>
    <xf numFmtId="2" fontId="6" fillId="10" borderId="8" xfId="0" applyNumberFormat="1" applyFont="1" applyFill="1" applyBorder="1" applyAlignment="1">
      <alignment horizontal="center" vertical="top"/>
    </xf>
    <xf numFmtId="2" fontId="15" fillId="0" borderId="18" xfId="0" applyNumberFormat="1" applyFont="1" applyFill="1" applyBorder="1" applyAlignment="1">
      <alignment horizontal="center" vertical="top"/>
    </xf>
    <xf numFmtId="2" fontId="5" fillId="9" borderId="63" xfId="0" applyNumberFormat="1" applyFont="1" applyFill="1" applyBorder="1" applyAlignment="1">
      <alignment horizontal="center" vertical="top"/>
    </xf>
    <xf numFmtId="2" fontId="6" fillId="0" borderId="70" xfId="0" applyNumberFormat="1" applyFont="1" applyFill="1" applyBorder="1" applyAlignment="1">
      <alignment horizontal="center" vertical="top"/>
    </xf>
    <xf numFmtId="2" fontId="5" fillId="10" borderId="15" xfId="0" applyNumberFormat="1" applyFont="1" applyFill="1" applyBorder="1" applyAlignment="1">
      <alignment horizontal="center" vertical="top"/>
    </xf>
    <xf numFmtId="2" fontId="5" fillId="10" borderId="14" xfId="0" applyNumberFormat="1" applyFont="1" applyFill="1" applyBorder="1" applyAlignment="1">
      <alignment horizontal="center" vertical="top"/>
    </xf>
    <xf numFmtId="2" fontId="5" fillId="10" borderId="16" xfId="0" applyNumberFormat="1" applyFont="1" applyFill="1" applyBorder="1" applyAlignment="1">
      <alignment horizontal="center" vertical="top"/>
    </xf>
    <xf numFmtId="2" fontId="24" fillId="10" borderId="17" xfId="0" applyNumberFormat="1" applyFont="1" applyFill="1" applyBorder="1" applyAlignment="1">
      <alignment horizontal="center" vertical="top"/>
    </xf>
    <xf numFmtId="2" fontId="5" fillId="10" borderId="5" xfId="0" applyNumberFormat="1" applyFont="1" applyFill="1" applyBorder="1" applyAlignment="1">
      <alignment horizontal="center" vertical="top"/>
    </xf>
    <xf numFmtId="2" fontId="5" fillId="10" borderId="61" xfId="0" applyNumberFormat="1" applyFont="1" applyFill="1" applyBorder="1" applyAlignment="1">
      <alignment horizontal="center" vertical="top"/>
    </xf>
    <xf numFmtId="2" fontId="5" fillId="10" borderId="57" xfId="0" applyNumberFormat="1" applyFont="1" applyFill="1" applyBorder="1" applyAlignment="1">
      <alignment horizontal="center" vertical="top"/>
    </xf>
    <xf numFmtId="2" fontId="5" fillId="10" borderId="56" xfId="0" applyNumberFormat="1" applyFont="1" applyFill="1" applyBorder="1" applyAlignment="1">
      <alignment horizontal="center" vertical="top"/>
    </xf>
    <xf numFmtId="2" fontId="5" fillId="10" borderId="62" xfId="0" applyNumberFormat="1" applyFont="1" applyFill="1" applyBorder="1" applyAlignment="1">
      <alignment horizontal="center" vertical="top"/>
    </xf>
    <xf numFmtId="2" fontId="5" fillId="10" borderId="51" xfId="0" applyNumberFormat="1" applyFont="1" applyFill="1" applyBorder="1" applyAlignment="1">
      <alignment horizontal="center" vertical="top"/>
    </xf>
    <xf numFmtId="2" fontId="5" fillId="12" borderId="13" xfId="0" applyNumberFormat="1" applyFont="1" applyFill="1" applyBorder="1" applyAlignment="1">
      <alignment horizontal="center" vertical="top"/>
    </xf>
    <xf numFmtId="2" fontId="5" fillId="8" borderId="3" xfId="0" applyNumberFormat="1" applyFont="1" applyFill="1" applyBorder="1" applyAlignment="1">
      <alignment horizontal="center" vertical="top"/>
    </xf>
    <xf numFmtId="164" fontId="6" fillId="0" borderId="9" xfId="0" applyNumberFormat="1" applyFont="1" applyFill="1" applyBorder="1" applyAlignment="1">
      <alignment horizontal="center" vertical="top"/>
    </xf>
    <xf numFmtId="0" fontId="6" fillId="0" borderId="69" xfId="5" applyFont="1" applyFill="1" applyBorder="1" applyAlignment="1">
      <alignment horizontal="left" vertical="top" wrapText="1"/>
    </xf>
    <xf numFmtId="0" fontId="6" fillId="0" borderId="80" xfId="5" applyFont="1" applyFill="1" applyBorder="1" applyAlignment="1">
      <alignment horizontal="left" vertical="top" wrapText="1"/>
    </xf>
    <xf numFmtId="0" fontId="10" fillId="0" borderId="18" xfId="0" applyFont="1" applyFill="1" applyBorder="1" applyAlignment="1">
      <alignment horizontal="center" vertical="top"/>
    </xf>
    <xf numFmtId="0" fontId="2" fillId="0" borderId="31" xfId="0" applyNumberFormat="1" applyFont="1" applyFill="1" applyBorder="1" applyAlignment="1">
      <alignment horizontal="center" vertical="top"/>
    </xf>
    <xf numFmtId="0" fontId="2" fillId="0" borderId="30" xfId="0" applyNumberFormat="1" applyFont="1" applyFill="1" applyBorder="1" applyAlignment="1">
      <alignment horizontal="center" vertical="top"/>
    </xf>
    <xf numFmtId="49" fontId="6" fillId="4" borderId="5" xfId="0" applyNumberFormat="1" applyFont="1" applyFill="1" applyBorder="1" applyAlignment="1">
      <alignment horizontal="center" vertical="center" wrapText="1"/>
    </xf>
    <xf numFmtId="0" fontId="6" fillId="4" borderId="9" xfId="0" applyFont="1" applyFill="1" applyBorder="1" applyAlignment="1">
      <alignment horizontal="left" vertical="top" wrapText="1"/>
    </xf>
    <xf numFmtId="9" fontId="2" fillId="0" borderId="9" xfId="0" applyNumberFormat="1" applyFont="1" applyFill="1" applyBorder="1" applyAlignment="1">
      <alignment horizontal="center" vertical="top"/>
    </xf>
    <xf numFmtId="0" fontId="6" fillId="4" borderId="36" xfId="0" applyFont="1" applyFill="1" applyBorder="1" applyAlignment="1">
      <alignment horizontal="left" vertical="top" wrapText="1"/>
    </xf>
    <xf numFmtId="9" fontId="2" fillId="0" borderId="36" xfId="0" applyNumberFormat="1" applyFont="1" applyFill="1" applyBorder="1" applyAlignment="1">
      <alignment horizontal="center" vertical="top"/>
    </xf>
    <xf numFmtId="164" fontId="45" fillId="0" borderId="14" xfId="0" applyNumberFormat="1" applyFont="1" applyFill="1" applyBorder="1" applyAlignment="1">
      <alignment horizontal="center" vertical="top"/>
    </xf>
    <xf numFmtId="49" fontId="2" fillId="0" borderId="9" xfId="0" applyNumberFormat="1" applyFont="1" applyBorder="1" applyAlignment="1">
      <alignment horizontal="center" vertical="top"/>
    </xf>
    <xf numFmtId="0" fontId="6" fillId="0" borderId="79" xfId="0" applyFont="1" applyBorder="1" applyAlignment="1">
      <alignment horizontal="center" vertical="top"/>
    </xf>
    <xf numFmtId="0" fontId="5" fillId="0" borderId="78" xfId="0" applyFont="1" applyBorder="1" applyAlignment="1">
      <alignment horizontal="center" vertical="distributed"/>
    </xf>
    <xf numFmtId="9" fontId="2" fillId="0" borderId="11" xfId="0" applyNumberFormat="1" applyFont="1" applyFill="1" applyBorder="1" applyAlignment="1">
      <alignment horizontal="center" vertical="top"/>
    </xf>
    <xf numFmtId="49" fontId="42" fillId="2" borderId="71" xfId="0" applyNumberFormat="1" applyFont="1" applyFill="1" applyBorder="1" applyAlignment="1">
      <alignment horizontal="center" vertical="top"/>
    </xf>
    <xf numFmtId="9" fontId="2" fillId="0" borderId="74" xfId="0" applyNumberFormat="1" applyFont="1" applyFill="1" applyBorder="1" applyAlignment="1">
      <alignment horizontal="center" vertical="top"/>
    </xf>
    <xf numFmtId="164" fontId="2" fillId="0" borderId="0" xfId="5" applyNumberFormat="1" applyFont="1" applyBorder="1" applyAlignment="1">
      <alignment vertical="top"/>
    </xf>
    <xf numFmtId="0" fontId="4" fillId="8" borderId="23" xfId="0" applyFont="1" applyFill="1" applyBorder="1" applyAlignment="1">
      <alignment vertical="top" wrapText="1"/>
    </xf>
    <xf numFmtId="2" fontId="6" fillId="11" borderId="54" xfId="0" applyNumberFormat="1" applyFont="1" applyFill="1" applyBorder="1" applyAlignment="1">
      <alignment horizontal="center" vertical="top"/>
    </xf>
    <xf numFmtId="2" fontId="5" fillId="13" borderId="29" xfId="0" applyNumberFormat="1" applyFont="1" applyFill="1" applyBorder="1" applyAlignment="1">
      <alignment horizontal="center" vertical="top"/>
    </xf>
    <xf numFmtId="0" fontId="24" fillId="11" borderId="47" xfId="0" applyFont="1" applyFill="1" applyBorder="1" applyAlignment="1">
      <alignment horizontal="center" vertical="top"/>
    </xf>
    <xf numFmtId="0" fontId="6" fillId="0" borderId="26" xfId="0" applyFont="1" applyFill="1" applyBorder="1" applyAlignment="1">
      <alignment horizontal="center" vertical="top"/>
    </xf>
    <xf numFmtId="49" fontId="2" fillId="0" borderId="26" xfId="0" applyNumberFormat="1" applyFont="1" applyFill="1" applyBorder="1" applyAlignment="1">
      <alignment horizontal="center" vertical="top"/>
    </xf>
    <xf numFmtId="49" fontId="2" fillId="0" borderId="27" xfId="0" applyNumberFormat="1" applyFont="1" applyFill="1" applyBorder="1" applyAlignment="1">
      <alignment horizontal="center" vertical="top"/>
    </xf>
    <xf numFmtId="49" fontId="2" fillId="0" borderId="19" xfId="0" applyNumberFormat="1" applyFont="1" applyFill="1" applyBorder="1" applyAlignment="1">
      <alignment horizontal="center" vertical="top"/>
    </xf>
    <xf numFmtId="0" fontId="2" fillId="0" borderId="19" xfId="0" applyFont="1" applyFill="1" applyBorder="1" applyAlignment="1">
      <alignment horizontal="center" vertical="top"/>
    </xf>
    <xf numFmtId="0" fontId="2" fillId="0" borderId="20" xfId="0" applyFont="1" applyFill="1" applyBorder="1" applyAlignment="1">
      <alignment horizontal="center" vertical="top"/>
    </xf>
    <xf numFmtId="0" fontId="4" fillId="0" borderId="42" xfId="0" applyFont="1" applyFill="1" applyBorder="1" applyAlignment="1">
      <alignment horizontal="left" vertical="top" wrapText="1"/>
    </xf>
    <xf numFmtId="49" fontId="2" fillId="0" borderId="20" xfId="0" applyNumberFormat="1" applyFont="1" applyFill="1" applyBorder="1" applyAlignment="1">
      <alignment horizontal="center" vertical="top"/>
    </xf>
    <xf numFmtId="0" fontId="2" fillId="0" borderId="26" xfId="0" applyFont="1" applyFill="1" applyBorder="1" applyAlignment="1">
      <alignment horizontal="center" vertical="top"/>
    </xf>
    <xf numFmtId="0" fontId="2" fillId="0" borderId="27" xfId="0" applyFont="1" applyFill="1" applyBorder="1" applyAlignment="1">
      <alignment horizontal="center" vertical="top"/>
    </xf>
    <xf numFmtId="164" fontId="6" fillId="0" borderId="55" xfId="0" applyNumberFormat="1" applyFont="1" applyFill="1" applyBorder="1" applyAlignment="1">
      <alignment horizontal="center" vertical="top"/>
    </xf>
    <xf numFmtId="0" fontId="6" fillId="4" borderId="43" xfId="0" applyFont="1" applyFill="1" applyBorder="1" applyAlignment="1">
      <alignment horizontal="left" vertical="top" wrapText="1"/>
    </xf>
    <xf numFmtId="9" fontId="2" fillId="0" borderId="43" xfId="0" applyNumberFormat="1" applyFont="1" applyFill="1" applyBorder="1" applyAlignment="1">
      <alignment horizontal="center" vertical="top"/>
    </xf>
    <xf numFmtId="9" fontId="2" fillId="0" borderId="45" xfId="0" applyNumberFormat="1" applyFont="1" applyFill="1" applyBorder="1" applyAlignment="1">
      <alignment horizontal="center" vertical="top"/>
    </xf>
    <xf numFmtId="0" fontId="4" fillId="0" borderId="9" xfId="0" applyFont="1" applyFill="1" applyBorder="1" applyAlignment="1">
      <alignment vertical="top" wrapText="1"/>
    </xf>
    <xf numFmtId="164" fontId="6" fillId="4" borderId="9" xfId="0" applyNumberFormat="1" applyFont="1" applyFill="1" applyBorder="1" applyAlignment="1">
      <alignment horizontal="center" vertical="top"/>
    </xf>
    <xf numFmtId="0" fontId="4" fillId="0" borderId="36" xfId="0" applyFont="1" applyFill="1" applyBorder="1" applyAlignment="1">
      <alignment vertical="top" wrapText="1"/>
    </xf>
    <xf numFmtId="49" fontId="2" fillId="0" borderId="36" xfId="0" applyNumberFormat="1" applyFont="1" applyBorder="1" applyAlignment="1">
      <alignment horizontal="center" vertical="top"/>
    </xf>
    <xf numFmtId="164" fontId="5" fillId="0" borderId="57" xfId="0" applyNumberFormat="1" applyFont="1" applyFill="1" applyBorder="1" applyAlignment="1">
      <alignment horizontal="center" vertical="top"/>
    </xf>
    <xf numFmtId="164" fontId="5" fillId="4" borderId="57" xfId="0" applyNumberFormat="1" applyFont="1" applyFill="1" applyBorder="1" applyAlignment="1">
      <alignment horizontal="center" vertical="top"/>
    </xf>
    <xf numFmtId="9" fontId="2" fillId="0" borderId="0" xfId="0" applyNumberFormat="1" applyFont="1" applyFill="1" applyBorder="1" applyAlignment="1">
      <alignment horizontal="center" vertical="top"/>
    </xf>
    <xf numFmtId="9" fontId="2" fillId="0" borderId="47" xfId="0" applyNumberFormat="1" applyFont="1" applyFill="1" applyBorder="1" applyAlignment="1">
      <alignment horizontal="center" vertical="top"/>
    </xf>
    <xf numFmtId="0" fontId="7" fillId="0" borderId="0" xfId="0" applyFont="1"/>
    <xf numFmtId="0" fontId="2" fillId="0" borderId="19" xfId="0" applyFont="1" applyFill="1" applyBorder="1" applyAlignment="1">
      <alignment horizontal="center" vertical="top" wrapText="1"/>
    </xf>
    <xf numFmtId="0" fontId="2" fillId="0" borderId="20" xfId="0" applyFont="1" applyFill="1" applyBorder="1" applyAlignment="1">
      <alignment horizontal="center" vertical="top" wrapText="1"/>
    </xf>
    <xf numFmtId="0" fontId="6" fillId="0" borderId="51" xfId="0" applyFont="1" applyBorder="1" applyAlignment="1">
      <alignment horizontal="center" vertical="top"/>
    </xf>
    <xf numFmtId="0" fontId="4" fillId="0" borderId="0" xfId="0" applyFont="1" applyAlignment="1">
      <alignment horizontal="left" vertical="top"/>
    </xf>
    <xf numFmtId="0" fontId="4" fillId="10" borderId="10" xfId="0" applyFont="1" applyFill="1" applyBorder="1" applyAlignment="1">
      <alignment vertical="center" wrapText="1"/>
    </xf>
    <xf numFmtId="0" fontId="4" fillId="15" borderId="51" xfId="0" applyFont="1" applyFill="1" applyBorder="1" applyAlignment="1">
      <alignment horizontal="left" vertical="center" wrapText="1"/>
    </xf>
    <xf numFmtId="0" fontId="4" fillId="0" borderId="51" xfId="0" applyFont="1" applyBorder="1" applyAlignment="1">
      <alignment wrapText="1"/>
    </xf>
    <xf numFmtId="0" fontId="4" fillId="11" borderId="51" xfId="0" applyFont="1" applyFill="1" applyBorder="1" applyAlignment="1">
      <alignment horizontal="left" vertical="center" wrapText="1"/>
    </xf>
    <xf numFmtId="0" fontId="4" fillId="11" borderId="51" xfId="0" applyFont="1" applyFill="1" applyBorder="1" applyAlignment="1">
      <alignment vertical="center" wrapText="1"/>
    </xf>
    <xf numFmtId="0" fontId="4" fillId="0" borderId="51" xfId="0" applyFont="1" applyFill="1" applyBorder="1" applyAlignment="1">
      <alignment horizontal="left" vertical="center" wrapText="1"/>
    </xf>
    <xf numFmtId="0" fontId="4" fillId="0" borderId="51" xfId="0" applyFont="1" applyBorder="1" applyAlignment="1">
      <alignment horizontal="left" vertical="center" wrapText="1"/>
    </xf>
    <xf numFmtId="0" fontId="4" fillId="0" borderId="51" xfId="0" applyFont="1" applyBorder="1" applyAlignment="1">
      <alignment vertical="center" wrapText="1"/>
    </xf>
    <xf numFmtId="164" fontId="45" fillId="0" borderId="79" xfId="0" applyNumberFormat="1" applyFont="1" applyFill="1" applyBorder="1" applyAlignment="1">
      <alignment horizontal="center" vertical="center"/>
    </xf>
    <xf numFmtId="164" fontId="45" fillId="0" borderId="9" xfId="0" applyNumberFormat="1" applyFont="1" applyFill="1" applyBorder="1" applyAlignment="1">
      <alignment horizontal="center" vertical="center"/>
    </xf>
    <xf numFmtId="0" fontId="4" fillId="0" borderId="43" xfId="0" applyFont="1" applyFill="1" applyBorder="1" applyAlignment="1">
      <alignment horizontal="left" vertical="top" wrapText="1"/>
    </xf>
    <xf numFmtId="0" fontId="3" fillId="0" borderId="0" xfId="0" applyFont="1" applyAlignment="1">
      <alignment vertical="top"/>
    </xf>
    <xf numFmtId="0" fontId="3" fillId="0" borderId="0" xfId="0" applyNumberFormat="1" applyFont="1" applyAlignment="1">
      <alignment vertical="top"/>
    </xf>
    <xf numFmtId="0" fontId="3" fillId="0" borderId="0" xfId="0" applyFont="1" applyAlignment="1">
      <alignment horizontal="center" vertical="top"/>
    </xf>
    <xf numFmtId="0" fontId="11" fillId="0" borderId="0" xfId="0" applyFont="1" applyAlignment="1">
      <alignment horizontal="left" vertical="top" wrapText="1"/>
    </xf>
    <xf numFmtId="0" fontId="32" fillId="0" borderId="0" xfId="0" applyFont="1" applyAlignment="1">
      <alignment vertical="top"/>
    </xf>
    <xf numFmtId="0" fontId="3" fillId="0" borderId="0" xfId="0" applyFont="1" applyBorder="1" applyAlignment="1">
      <alignment vertical="top"/>
    </xf>
    <xf numFmtId="0" fontId="4" fillId="0" borderId="1" xfId="0" applyFont="1" applyBorder="1" applyAlignment="1">
      <alignment horizontal="center" vertical="center" textRotation="90" wrapText="1"/>
    </xf>
    <xf numFmtId="0" fontId="4" fillId="0" borderId="1" xfId="0" applyFont="1" applyBorder="1" applyAlignment="1">
      <alignment horizontal="center" vertical="center" textRotation="90"/>
    </xf>
    <xf numFmtId="0" fontId="4" fillId="0" borderId="2" xfId="0" applyFont="1" applyBorder="1" applyAlignment="1">
      <alignment horizontal="center" vertical="center" textRotation="90"/>
    </xf>
    <xf numFmtId="49" fontId="3" fillId="3" borderId="35" xfId="0" applyNumberFormat="1" applyFont="1" applyFill="1" applyBorder="1" applyAlignment="1">
      <alignment horizontal="center" vertical="top"/>
    </xf>
    <xf numFmtId="0" fontId="3" fillId="0" borderId="22" xfId="0" applyFont="1" applyFill="1" applyBorder="1" applyAlignment="1">
      <alignment horizontal="left" vertical="top" wrapText="1"/>
    </xf>
    <xf numFmtId="49" fontId="6" fillId="0" borderId="25" xfId="0" applyNumberFormat="1" applyFont="1" applyBorder="1" applyAlignment="1">
      <alignment horizontal="center" vertical="top"/>
    </xf>
    <xf numFmtId="0" fontId="4" fillId="0" borderId="5" xfId="0" applyFont="1" applyFill="1" applyBorder="1" applyAlignment="1">
      <alignment vertical="top" wrapText="1"/>
    </xf>
    <xf numFmtId="164" fontId="4" fillId="0" borderId="5" xfId="0" applyNumberFormat="1" applyFont="1" applyFill="1" applyBorder="1" applyAlignment="1">
      <alignment horizontal="center" vertical="center" wrapText="1"/>
    </xf>
    <xf numFmtId="0" fontId="15" fillId="0" borderId="15" xfId="0" applyFont="1" applyBorder="1"/>
    <xf numFmtId="0" fontId="4" fillId="0" borderId="16" xfId="0" applyFont="1" applyFill="1" applyBorder="1" applyAlignment="1">
      <alignment horizontal="center" vertical="top" wrapText="1"/>
    </xf>
    <xf numFmtId="0" fontId="33" fillId="0" borderId="0" xfId="0" applyFont="1" applyFill="1" applyBorder="1" applyAlignment="1">
      <alignment vertical="top"/>
    </xf>
    <xf numFmtId="0" fontId="33" fillId="0" borderId="0" xfId="0" applyFont="1" applyBorder="1" applyAlignment="1">
      <alignment vertical="top"/>
    </xf>
    <xf numFmtId="0" fontId="33" fillId="0" borderId="0" xfId="0" applyFont="1" applyBorder="1" applyAlignment="1">
      <alignment horizontal="left" vertical="top"/>
    </xf>
    <xf numFmtId="0" fontId="4" fillId="0" borderId="55" xfId="0" applyFont="1" applyFill="1" applyBorder="1" applyAlignment="1">
      <alignment vertical="top" wrapText="1"/>
    </xf>
    <xf numFmtId="0" fontId="15" fillId="0" borderId="55" xfId="0" applyFont="1" applyBorder="1" applyAlignment="1">
      <alignment horizontal="center"/>
    </xf>
    <xf numFmtId="164" fontId="4" fillId="0" borderId="55" xfId="0" applyNumberFormat="1" applyFont="1" applyFill="1" applyBorder="1" applyAlignment="1">
      <alignment horizontal="center" vertical="center"/>
    </xf>
    <xf numFmtId="164" fontId="4" fillId="0" borderId="55" xfId="0" applyNumberFormat="1" applyFont="1" applyFill="1" applyBorder="1" applyAlignment="1">
      <alignment vertical="top"/>
    </xf>
    <xf numFmtId="0" fontId="10" fillId="0" borderId="78" xfId="9" applyFont="1" applyBorder="1" applyAlignment="1">
      <alignment wrapText="1"/>
    </xf>
    <xf numFmtId="0" fontId="6" fillId="0" borderId="57" xfId="9" applyFont="1" applyFill="1" applyBorder="1" applyAlignment="1">
      <alignment horizontal="center" vertical="top" wrapText="1"/>
    </xf>
    <xf numFmtId="0" fontId="6" fillId="0" borderId="56" xfId="9" applyFont="1" applyFill="1" applyBorder="1" applyAlignment="1">
      <alignment horizontal="center" vertical="top" wrapText="1"/>
    </xf>
    <xf numFmtId="49" fontId="3" fillId="2" borderId="6" xfId="0" applyNumberFormat="1" applyFont="1" applyFill="1" applyBorder="1" applyAlignment="1">
      <alignment horizontal="center" vertical="top"/>
    </xf>
    <xf numFmtId="0" fontId="4" fillId="0" borderId="70" xfId="0" applyFont="1" applyBorder="1" applyAlignment="1">
      <alignment vertical="top"/>
    </xf>
    <xf numFmtId="0" fontId="10" fillId="0" borderId="0" xfId="9" applyFont="1" applyBorder="1"/>
    <xf numFmtId="0" fontId="4" fillId="0" borderId="70" xfId="0" applyFont="1" applyBorder="1" applyAlignment="1">
      <alignment vertical="top" wrapText="1"/>
    </xf>
    <xf numFmtId="0" fontId="10" fillId="0" borderId="70" xfId="0" applyFont="1" applyBorder="1" applyAlignment="1">
      <alignment vertical="top" wrapText="1"/>
    </xf>
    <xf numFmtId="0" fontId="10" fillId="0" borderId="78" xfId="9" applyFont="1" applyBorder="1" applyAlignment="1">
      <alignment horizontal="left" vertical="top" wrapText="1"/>
    </xf>
    <xf numFmtId="0" fontId="10" fillId="0" borderId="70" xfId="9" applyFont="1" applyBorder="1" applyAlignment="1">
      <alignment vertical="top" wrapText="1"/>
    </xf>
    <xf numFmtId="0" fontId="10" fillId="0" borderId="78" xfId="9" applyFont="1" applyBorder="1" applyAlignment="1">
      <alignment vertical="top" wrapText="1"/>
    </xf>
    <xf numFmtId="0" fontId="4" fillId="0" borderId="63" xfId="0" applyFont="1" applyFill="1" applyBorder="1" applyAlignment="1">
      <alignment horizontal="center" vertical="top" wrapText="1"/>
    </xf>
    <xf numFmtId="49" fontId="2" fillId="0" borderId="32" xfId="0" applyNumberFormat="1" applyFont="1" applyBorder="1" applyAlignment="1">
      <alignment horizontal="center" vertical="top"/>
    </xf>
    <xf numFmtId="164" fontId="3" fillId="5" borderId="49" xfId="0" applyNumberFormat="1" applyFont="1" applyFill="1" applyBorder="1" applyAlignment="1">
      <alignment horizontal="center" vertical="center"/>
    </xf>
    <xf numFmtId="164" fontId="3" fillId="5" borderId="49" xfId="0" applyNumberFormat="1" applyFont="1" applyFill="1" applyBorder="1" applyAlignment="1">
      <alignment horizontal="center" vertical="center" wrapText="1"/>
    </xf>
    <xf numFmtId="0" fontId="4" fillId="0" borderId="33" xfId="0" applyFont="1" applyBorder="1" applyAlignment="1">
      <alignment vertical="top" wrapText="1"/>
    </xf>
    <xf numFmtId="0" fontId="4" fillId="0" borderId="4" xfId="0" applyFont="1" applyBorder="1" applyAlignment="1">
      <alignment horizontal="center" vertical="top"/>
    </xf>
    <xf numFmtId="0" fontId="4" fillId="0" borderId="60" xfId="0" applyFont="1" applyFill="1" applyBorder="1" applyAlignment="1">
      <alignment horizontal="center" vertical="top" wrapText="1"/>
    </xf>
    <xf numFmtId="49" fontId="3" fillId="2" borderId="66" xfId="0" applyNumberFormat="1" applyFont="1" applyFill="1" applyBorder="1" applyAlignment="1">
      <alignment horizontal="center" vertical="top"/>
    </xf>
    <xf numFmtId="49" fontId="3" fillId="0" borderId="26" xfId="0" applyNumberFormat="1" applyFont="1" applyBorder="1" applyAlignment="1">
      <alignment vertical="top"/>
    </xf>
    <xf numFmtId="0" fontId="3" fillId="0" borderId="16" xfId="0" applyFont="1" applyFill="1" applyBorder="1" applyAlignment="1">
      <alignment horizontal="left" vertical="top" wrapText="1"/>
    </xf>
    <xf numFmtId="0" fontId="4" fillId="0" borderId="5" xfId="3" applyFont="1" applyBorder="1" applyAlignment="1"/>
    <xf numFmtId="164" fontId="4" fillId="0" borderId="5" xfId="3" applyNumberFormat="1" applyFont="1" applyBorder="1" applyAlignment="1"/>
    <xf numFmtId="0" fontId="4" fillId="0" borderId="17" xfId="3" applyFont="1" applyBorder="1" applyAlignment="1"/>
    <xf numFmtId="164" fontId="4" fillId="0" borderId="17" xfId="3" applyNumberFormat="1" applyFont="1" applyBorder="1" applyAlignment="1"/>
    <xf numFmtId="0" fontId="15" fillId="0" borderId="67" xfId="0" applyFont="1" applyBorder="1"/>
    <xf numFmtId="0" fontId="6" fillId="0" borderId="26" xfId="0" applyFont="1" applyBorder="1" applyAlignment="1">
      <alignment horizontal="center" vertical="top"/>
    </xf>
    <xf numFmtId="0" fontId="4" fillId="0" borderId="56" xfId="0" applyFont="1" applyFill="1" applyBorder="1" applyAlignment="1">
      <alignment horizontal="left" vertical="top" wrapText="1"/>
    </xf>
    <xf numFmtId="0" fontId="10" fillId="0" borderId="78" xfId="0" applyFont="1" applyBorder="1" applyAlignment="1">
      <alignment vertical="top" wrapText="1"/>
    </xf>
    <xf numFmtId="0" fontId="6" fillId="0" borderId="57" xfId="0" applyFont="1" applyBorder="1" applyAlignment="1">
      <alignment horizontal="center" vertical="top"/>
    </xf>
    <xf numFmtId="0" fontId="6" fillId="0" borderId="11" xfId="0" applyFont="1" applyFill="1" applyBorder="1" applyAlignment="1">
      <alignment horizontal="center" vertical="top" wrapText="1"/>
    </xf>
    <xf numFmtId="0" fontId="2" fillId="0" borderId="56" xfId="0" applyFont="1" applyFill="1" applyBorder="1" applyAlignment="1">
      <alignment horizontal="center" vertical="top" wrapText="1"/>
    </xf>
    <xf numFmtId="0" fontId="6" fillId="0" borderId="9" xfId="0" applyFont="1" applyBorder="1" applyAlignment="1">
      <alignment horizontal="center" vertical="top"/>
    </xf>
    <xf numFmtId="0" fontId="10" fillId="0" borderId="0" xfId="0" applyFont="1" applyAlignment="1">
      <alignment wrapText="1"/>
    </xf>
    <xf numFmtId="49" fontId="3" fillId="2" borderId="39" xfId="0" applyNumberFormat="1" applyFont="1" applyFill="1" applyBorder="1" applyAlignment="1">
      <alignment horizontal="center" vertical="top"/>
    </xf>
    <xf numFmtId="49" fontId="4" fillId="0" borderId="79" xfId="0" applyNumberFormat="1" applyFont="1" applyBorder="1" applyAlignment="1">
      <alignment horizontal="center" vertical="top"/>
    </xf>
    <xf numFmtId="164" fontId="3" fillId="5" borderId="9" xfId="0" applyNumberFormat="1" applyFont="1" applyFill="1" applyBorder="1" applyAlignment="1">
      <alignment horizontal="center" vertical="center"/>
    </xf>
    <xf numFmtId="0" fontId="10" fillId="0" borderId="9" xfId="0" applyFont="1" applyBorder="1" applyAlignment="1">
      <alignment vertical="top" wrapText="1"/>
    </xf>
    <xf numFmtId="0" fontId="4" fillId="0" borderId="9" xfId="0" applyFont="1" applyBorder="1" applyAlignment="1">
      <alignment horizontal="center" vertical="top"/>
    </xf>
    <xf numFmtId="0" fontId="11" fillId="0" borderId="16" xfId="0" applyFont="1" applyBorder="1" applyAlignment="1">
      <alignment wrapText="1"/>
    </xf>
    <xf numFmtId="0" fontId="15" fillId="0" borderId="14" xfId="0" applyFont="1" applyBorder="1"/>
    <xf numFmtId="0" fontId="15" fillId="0" borderId="16" xfId="0" applyFont="1" applyBorder="1"/>
    <xf numFmtId="49" fontId="3" fillId="2" borderId="59" xfId="0" applyNumberFormat="1" applyFont="1" applyFill="1" applyBorder="1" applyAlignment="1">
      <alignment horizontal="center" vertical="top"/>
    </xf>
    <xf numFmtId="49" fontId="4" fillId="0" borderId="61" xfId="0" applyNumberFormat="1" applyFont="1" applyFill="1" applyBorder="1" applyAlignment="1">
      <alignment horizontal="left" vertical="top" wrapText="1"/>
    </xf>
    <xf numFmtId="49" fontId="6" fillId="0" borderId="57" xfId="0" applyNumberFormat="1" applyFont="1" applyFill="1" applyBorder="1" applyAlignment="1">
      <alignment horizontal="center" vertical="top"/>
    </xf>
    <xf numFmtId="49" fontId="6" fillId="0" borderId="56" xfId="0" applyNumberFormat="1" applyFont="1" applyFill="1" applyBorder="1" applyAlignment="1">
      <alignment horizontal="center" vertical="top"/>
    </xf>
    <xf numFmtId="0" fontId="10" fillId="0" borderId="61" xfId="0" applyFont="1" applyBorder="1" applyAlignment="1">
      <alignment wrapText="1"/>
    </xf>
    <xf numFmtId="0" fontId="10" fillId="0" borderId="56" xfId="0" applyFont="1" applyBorder="1" applyAlignment="1">
      <alignment wrapText="1"/>
    </xf>
    <xf numFmtId="0" fontId="10" fillId="0" borderId="61" xfId="0" applyFont="1" applyBorder="1" applyAlignment="1">
      <alignment vertical="center"/>
    </xf>
    <xf numFmtId="0" fontId="10" fillId="0" borderId="2" xfId="0" applyFont="1" applyBorder="1" applyAlignment="1">
      <alignment wrapText="1"/>
    </xf>
    <xf numFmtId="164" fontId="3" fillId="16" borderId="1" xfId="0" applyNumberFormat="1" applyFont="1" applyFill="1" applyBorder="1" applyAlignment="1">
      <alignment horizontal="center" vertical="top"/>
    </xf>
    <xf numFmtId="0" fontId="15" fillId="0" borderId="13" xfId="0" applyFont="1" applyBorder="1"/>
    <xf numFmtId="49" fontId="4" fillId="0" borderId="1" xfId="0" applyNumberFormat="1" applyFont="1" applyFill="1" applyBorder="1" applyAlignment="1">
      <alignment horizontal="center" vertical="top"/>
    </xf>
    <xf numFmtId="49" fontId="4" fillId="0" borderId="2" xfId="0" applyNumberFormat="1" applyFont="1" applyFill="1" applyBorder="1" applyAlignment="1">
      <alignment horizontal="center" vertical="top"/>
    </xf>
    <xf numFmtId="49" fontId="3" fillId="2" borderId="44" xfId="0" applyNumberFormat="1" applyFont="1" applyFill="1" applyBorder="1" applyAlignment="1">
      <alignment horizontal="center" vertical="top"/>
    </xf>
    <xf numFmtId="164" fontId="3" fillId="5" borderId="36" xfId="0" applyNumberFormat="1" applyFont="1" applyFill="1" applyBorder="1" applyAlignment="1">
      <alignment horizontal="center" vertical="top"/>
    </xf>
    <xf numFmtId="0" fontId="4" fillId="3" borderId="36" xfId="0" applyFont="1" applyFill="1" applyBorder="1" applyAlignment="1">
      <alignment vertical="top" wrapText="1"/>
    </xf>
    <xf numFmtId="0" fontId="4" fillId="3" borderId="36" xfId="0" applyFont="1" applyFill="1" applyBorder="1" applyAlignment="1">
      <alignment horizontal="center" vertical="top" wrapText="1"/>
    </xf>
    <xf numFmtId="49" fontId="3" fillId="2" borderId="34"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0" fontId="3" fillId="0" borderId="16" xfId="0" applyFont="1" applyFill="1" applyBorder="1" applyAlignment="1">
      <alignment vertical="top" wrapText="1"/>
    </xf>
    <xf numFmtId="49" fontId="2" fillId="0" borderId="46" xfId="0" applyNumberFormat="1" applyFont="1" applyBorder="1" applyAlignment="1">
      <alignment horizontal="center" vertical="top"/>
    </xf>
    <xf numFmtId="164" fontId="4" fillId="4" borderId="5" xfId="0" applyNumberFormat="1" applyFont="1" applyFill="1" applyBorder="1" applyAlignment="1">
      <alignment horizontal="center" vertical="top"/>
    </xf>
    <xf numFmtId="0" fontId="4" fillId="0" borderId="15" xfId="0" applyFont="1" applyBorder="1" applyAlignment="1">
      <alignment vertical="top" wrapText="1"/>
    </xf>
    <xf numFmtId="1" fontId="6" fillId="0" borderId="14" xfId="0" applyNumberFormat="1" applyFont="1" applyFill="1" applyBorder="1" applyAlignment="1">
      <alignment horizontal="center" vertical="top"/>
    </xf>
    <xf numFmtId="1" fontId="6" fillId="0" borderId="16" xfId="0" applyNumberFormat="1" applyFont="1" applyFill="1" applyBorder="1" applyAlignment="1">
      <alignment horizontal="center" vertical="top"/>
    </xf>
    <xf numFmtId="0" fontId="10" fillId="0" borderId="74" xfId="0" applyFont="1" applyBorder="1" applyAlignment="1">
      <alignment wrapText="1"/>
    </xf>
    <xf numFmtId="164" fontId="3" fillId="0" borderId="18" xfId="0" applyNumberFormat="1" applyFont="1" applyFill="1" applyBorder="1" applyAlignment="1">
      <alignment horizontal="center" vertical="top"/>
    </xf>
    <xf numFmtId="164" fontId="4" fillId="4" borderId="18" xfId="0" applyNumberFormat="1" applyFont="1" applyFill="1" applyBorder="1" applyAlignment="1">
      <alignment horizontal="center" vertical="top"/>
    </xf>
    <xf numFmtId="0" fontId="10" fillId="0" borderId="59" xfId="0" applyFont="1" applyBorder="1" applyAlignment="1">
      <alignment vertical="center"/>
    </xf>
    <xf numFmtId="1" fontId="6" fillId="0" borderId="36" xfId="0" applyNumberFormat="1" applyFont="1" applyFill="1" applyBorder="1" applyAlignment="1">
      <alignment horizontal="center" vertical="center"/>
    </xf>
    <xf numFmtId="1" fontId="6" fillId="0" borderId="74" xfId="0" applyNumberFormat="1" applyFont="1" applyFill="1" applyBorder="1" applyAlignment="1">
      <alignment horizontal="center" vertical="center"/>
    </xf>
    <xf numFmtId="0" fontId="4" fillId="0" borderId="61" xfId="0" applyFont="1" applyBorder="1" applyAlignment="1">
      <alignment wrapText="1"/>
    </xf>
    <xf numFmtId="1" fontId="6" fillId="0" borderId="36" xfId="0" applyNumberFormat="1" applyFont="1" applyFill="1" applyBorder="1" applyAlignment="1">
      <alignment horizontal="center" vertical="top"/>
    </xf>
    <xf numFmtId="1" fontId="6" fillId="0" borderId="74" xfId="0" applyNumberFormat="1" applyFont="1" applyFill="1" applyBorder="1" applyAlignment="1">
      <alignment horizontal="center" vertical="top"/>
    </xf>
    <xf numFmtId="0" fontId="4" fillId="0" borderId="61" xfId="0" applyFont="1" applyBorder="1" applyAlignment="1">
      <alignment vertical="top" wrapText="1"/>
    </xf>
    <xf numFmtId="1" fontId="6" fillId="0" borderId="57" xfId="0" applyNumberFormat="1" applyFont="1" applyFill="1" applyBorder="1" applyAlignment="1">
      <alignment horizontal="center" vertical="top"/>
    </xf>
    <xf numFmtId="1" fontId="6" fillId="0" borderId="56" xfId="0" applyNumberFormat="1" applyFont="1" applyFill="1" applyBorder="1" applyAlignment="1">
      <alignment horizontal="center" vertical="top"/>
    </xf>
    <xf numFmtId="49" fontId="3" fillId="2" borderId="3" xfId="0" applyNumberFormat="1" applyFont="1" applyFill="1" applyBorder="1" applyAlignment="1">
      <alignment horizontal="center" vertical="top"/>
    </xf>
    <xf numFmtId="49" fontId="3" fillId="3" borderId="22" xfId="0" applyNumberFormat="1" applyFont="1" applyFill="1" applyBorder="1" applyAlignment="1">
      <alignment horizontal="center" vertical="top"/>
    </xf>
    <xf numFmtId="49" fontId="3" fillId="0" borderId="23" xfId="0" applyNumberFormat="1" applyFont="1" applyBorder="1" applyAlignment="1">
      <alignment horizontal="center" vertical="top"/>
    </xf>
    <xf numFmtId="0" fontId="4" fillId="0" borderId="60" xfId="0" applyFont="1" applyFill="1" applyBorder="1" applyAlignment="1">
      <alignment vertical="top" wrapText="1"/>
    </xf>
    <xf numFmtId="49" fontId="2" fillId="0" borderId="49" xfId="0" applyNumberFormat="1" applyFont="1" applyBorder="1" applyAlignment="1">
      <alignment horizontal="center" vertical="top"/>
    </xf>
    <xf numFmtId="164" fontId="3" fillId="5" borderId="3" xfId="0" applyNumberFormat="1" applyFont="1" applyFill="1" applyBorder="1" applyAlignment="1">
      <alignment horizontal="center" vertical="top"/>
    </xf>
    <xf numFmtId="0" fontId="15" fillId="0" borderId="32" xfId="0" applyFont="1" applyBorder="1" applyAlignment="1">
      <alignment horizontal="left" vertical="top" wrapText="1"/>
    </xf>
    <xf numFmtId="49" fontId="4" fillId="0" borderId="23" xfId="0" applyNumberFormat="1" applyFont="1" applyFill="1" applyBorder="1" applyAlignment="1">
      <alignment horizontal="center" vertical="top"/>
    </xf>
    <xf numFmtId="49" fontId="4" fillId="0" borderId="24" xfId="0" applyNumberFormat="1" applyFont="1" applyFill="1" applyBorder="1" applyAlignment="1">
      <alignment horizontal="center" vertical="top"/>
    </xf>
    <xf numFmtId="49" fontId="3" fillId="2" borderId="32" xfId="0" applyNumberFormat="1" applyFont="1" applyFill="1" applyBorder="1" applyAlignment="1">
      <alignment horizontal="center" vertical="top"/>
    </xf>
    <xf numFmtId="164" fontId="3" fillId="3" borderId="3" xfId="0" applyNumberFormat="1" applyFont="1" applyFill="1" applyBorder="1" applyAlignment="1">
      <alignment horizontal="center" vertical="top"/>
    </xf>
    <xf numFmtId="164" fontId="3" fillId="6" borderId="12" xfId="0" applyNumberFormat="1" applyFont="1" applyFill="1" applyBorder="1" applyAlignment="1">
      <alignment horizontal="center" vertical="top"/>
    </xf>
    <xf numFmtId="0" fontId="3" fillId="0" borderId="0" xfId="0" applyFont="1" applyBorder="1" applyAlignment="1">
      <alignment horizontal="right" vertical="top" wrapText="1"/>
    </xf>
    <xf numFmtId="0" fontId="4" fillId="0" borderId="61"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0" borderId="51" xfId="0" applyFont="1" applyFill="1" applyBorder="1" applyAlignment="1">
      <alignment vertical="center" wrapText="1"/>
    </xf>
    <xf numFmtId="0" fontId="4" fillId="0" borderId="10" xfId="0" applyFont="1" applyFill="1" applyBorder="1" applyAlignment="1">
      <alignment vertical="center" wrapText="1"/>
    </xf>
    <xf numFmtId="0" fontId="4" fillId="0" borderId="18" xfId="0" applyFont="1" applyFill="1" applyBorder="1" applyAlignment="1">
      <alignment vertical="center" wrapText="1"/>
    </xf>
    <xf numFmtId="0" fontId="4" fillId="0" borderId="18" xfId="0" applyFont="1" applyBorder="1" applyAlignment="1">
      <alignment vertical="center" wrapText="1"/>
    </xf>
    <xf numFmtId="164" fontId="4" fillId="0" borderId="67" xfId="0" applyNumberFormat="1" applyFont="1" applyFill="1" applyBorder="1" applyAlignment="1">
      <alignment horizontal="center" vertical="top"/>
    </xf>
    <xf numFmtId="164" fontId="4" fillId="0" borderId="35" xfId="0" applyNumberFormat="1" applyFont="1" applyFill="1" applyBorder="1" applyAlignment="1">
      <alignment horizontal="center" vertical="top"/>
    </xf>
    <xf numFmtId="164" fontId="3" fillId="0" borderId="35" xfId="0" applyNumberFormat="1" applyFont="1" applyFill="1" applyBorder="1" applyAlignment="1">
      <alignment horizontal="center" vertical="top"/>
    </xf>
    <xf numFmtId="164" fontId="3" fillId="0" borderId="50" xfId="0" applyNumberFormat="1" applyFont="1" applyFill="1" applyBorder="1" applyAlignment="1">
      <alignment horizontal="center" vertical="top"/>
    </xf>
    <xf numFmtId="164" fontId="3" fillId="0" borderId="66" xfId="0" applyNumberFormat="1" applyFont="1" applyFill="1" applyBorder="1" applyAlignment="1">
      <alignment horizontal="center" vertical="top"/>
    </xf>
    <xf numFmtId="164" fontId="49" fillId="6" borderId="12" xfId="0" applyNumberFormat="1" applyFont="1" applyFill="1" applyBorder="1" applyAlignment="1">
      <alignment horizontal="center" vertical="top"/>
    </xf>
    <xf numFmtId="164" fontId="46" fillId="0" borderId="5" xfId="3" applyNumberFormat="1" applyFont="1" applyBorder="1" applyAlignment="1"/>
    <xf numFmtId="164" fontId="6" fillId="4" borderId="52" xfId="0" applyNumberFormat="1" applyFont="1" applyFill="1" applyBorder="1" applyAlignment="1">
      <alignment horizontal="center" vertical="center" wrapText="1"/>
    </xf>
    <xf numFmtId="49" fontId="4" fillId="4" borderId="15" xfId="0" applyNumberFormat="1" applyFont="1" applyFill="1" applyBorder="1" applyAlignment="1">
      <alignment vertical="top"/>
    </xf>
    <xf numFmtId="49" fontId="19" fillId="0" borderId="14" xfId="0" applyNumberFormat="1" applyFont="1" applyFill="1" applyBorder="1" applyAlignment="1">
      <alignment horizontal="center" vertical="top"/>
    </xf>
    <xf numFmtId="164" fontId="6" fillId="0" borderId="72" xfId="0" applyNumberFormat="1" applyFont="1" applyFill="1" applyBorder="1" applyAlignment="1">
      <alignment horizontal="center" vertical="center"/>
    </xf>
    <xf numFmtId="164" fontId="6" fillId="0" borderId="73" xfId="0" applyNumberFormat="1" applyFont="1" applyFill="1" applyBorder="1" applyAlignment="1">
      <alignment horizontal="center" vertical="center"/>
    </xf>
    <xf numFmtId="0" fontId="4" fillId="0" borderId="61" xfId="0" applyFont="1" applyBorder="1" applyAlignment="1"/>
    <xf numFmtId="49" fontId="19" fillId="0" borderId="57" xfId="0" applyNumberFormat="1" applyFont="1" applyFill="1" applyBorder="1" applyAlignment="1">
      <alignment horizontal="center" vertical="top"/>
    </xf>
    <xf numFmtId="0" fontId="19" fillId="0" borderId="56" xfId="0" applyFont="1" applyFill="1" applyBorder="1" applyAlignment="1">
      <alignment horizontal="center" vertical="top"/>
    </xf>
    <xf numFmtId="49" fontId="4" fillId="0" borderId="61" xfId="0" applyNumberFormat="1" applyFont="1" applyFill="1" applyBorder="1" applyAlignment="1">
      <alignment vertical="top" wrapText="1"/>
    </xf>
    <xf numFmtId="0" fontId="2" fillId="0" borderId="13" xfId="0" applyFont="1" applyBorder="1" applyAlignment="1">
      <alignment vertical="top"/>
    </xf>
    <xf numFmtId="49" fontId="19" fillId="0" borderId="1" xfId="0" applyNumberFormat="1" applyFont="1" applyFill="1" applyBorder="1" applyAlignment="1">
      <alignment horizontal="center" vertical="top"/>
    </xf>
    <xf numFmtId="49" fontId="19" fillId="0" borderId="2" xfId="0" applyNumberFormat="1" applyFont="1" applyFill="1" applyBorder="1" applyAlignment="1">
      <alignment horizontal="center" vertical="top"/>
    </xf>
    <xf numFmtId="164" fontId="45" fillId="0" borderId="14" xfId="0" applyNumberFormat="1" applyFont="1" applyBorder="1" applyAlignment="1">
      <alignment horizontal="center" vertical="center"/>
    </xf>
    <xf numFmtId="49" fontId="4" fillId="4" borderId="71" xfId="0" applyNumberFormat="1" applyFont="1" applyFill="1" applyBorder="1" applyAlignment="1">
      <alignment vertical="top"/>
    </xf>
    <xf numFmtId="0" fontId="19" fillId="0" borderId="36" xfId="0" applyFont="1" applyFill="1" applyBorder="1" applyAlignment="1">
      <alignment horizontal="center" vertical="top"/>
    </xf>
    <xf numFmtId="0" fontId="19" fillId="0" borderId="74" xfId="0" applyFont="1" applyFill="1" applyBorder="1" applyAlignment="1">
      <alignment horizontal="center" vertical="top"/>
    </xf>
    <xf numFmtId="0" fontId="19" fillId="0" borderId="57" xfId="0" applyFont="1" applyFill="1" applyBorder="1" applyAlignment="1">
      <alignment horizontal="center" vertical="top"/>
    </xf>
    <xf numFmtId="164" fontId="45" fillId="0" borderId="72" xfId="0" applyNumberFormat="1" applyFont="1" applyFill="1" applyBorder="1" applyAlignment="1">
      <alignment horizontal="center" vertical="center"/>
    </xf>
    <xf numFmtId="49" fontId="4" fillId="4" borderId="61" xfId="0" applyNumberFormat="1" applyFont="1" applyFill="1" applyBorder="1" applyAlignment="1">
      <alignment vertical="top"/>
    </xf>
    <xf numFmtId="49" fontId="4" fillId="0" borderId="13" xfId="0" applyNumberFormat="1" applyFont="1" applyFill="1" applyBorder="1" applyAlignment="1">
      <alignment vertical="top" wrapText="1"/>
    </xf>
    <xf numFmtId="0" fontId="19" fillId="0" borderId="2" xfId="0" applyFont="1" applyFill="1" applyBorder="1" applyAlignment="1">
      <alignment horizontal="center" vertical="top"/>
    </xf>
    <xf numFmtId="49" fontId="4" fillId="0" borderId="15" xfId="0" applyNumberFormat="1" applyFont="1" applyFill="1" applyBorder="1" applyAlignment="1">
      <alignment vertical="top" wrapText="1"/>
    </xf>
    <xf numFmtId="49" fontId="19" fillId="0" borderId="14" xfId="0" applyNumberFormat="1" applyFont="1" applyFill="1" applyBorder="1" applyAlignment="1">
      <alignment horizontal="center" vertical="top" wrapText="1"/>
    </xf>
    <xf numFmtId="164" fontId="6" fillId="0" borderId="28" xfId="0" applyNumberFormat="1" applyFont="1" applyBorder="1" applyAlignment="1">
      <alignment horizontal="center" vertical="center"/>
    </xf>
    <xf numFmtId="164" fontId="6" fillId="0" borderId="19" xfId="0" applyNumberFormat="1" applyFont="1" applyBorder="1" applyAlignment="1">
      <alignment horizontal="center" vertical="center"/>
    </xf>
    <xf numFmtId="164" fontId="6" fillId="0" borderId="7" xfId="0" applyNumberFormat="1" applyFont="1" applyBorder="1" applyAlignment="1">
      <alignment horizontal="center" vertical="center"/>
    </xf>
    <xf numFmtId="164" fontId="6" fillId="4" borderId="18" xfId="0" applyNumberFormat="1" applyFont="1" applyFill="1" applyBorder="1" applyAlignment="1">
      <alignment horizontal="center" vertical="center" wrapText="1"/>
    </xf>
    <xf numFmtId="164" fontId="6" fillId="4" borderId="59" xfId="0" applyNumberFormat="1" applyFont="1" applyFill="1" applyBorder="1" applyAlignment="1">
      <alignment horizontal="center" vertical="center" wrapText="1"/>
    </xf>
    <xf numFmtId="49" fontId="19" fillId="0" borderId="57" xfId="0" applyNumberFormat="1" applyFont="1" applyFill="1" applyBorder="1" applyAlignment="1">
      <alignment horizontal="center" vertical="top" wrapText="1"/>
    </xf>
    <xf numFmtId="164" fontId="6" fillId="0" borderId="54" xfId="0" applyNumberFormat="1" applyFont="1" applyFill="1" applyBorder="1" applyAlignment="1">
      <alignment horizontal="center" vertical="center"/>
    </xf>
    <xf numFmtId="164" fontId="6" fillId="0" borderId="38" xfId="0" applyNumberFormat="1" applyFont="1" applyBorder="1" applyAlignment="1">
      <alignment horizontal="center" vertical="center"/>
    </xf>
    <xf numFmtId="164" fontId="6" fillId="4" borderId="55" xfId="0" applyNumberFormat="1" applyFont="1" applyFill="1" applyBorder="1" applyAlignment="1">
      <alignment horizontal="center" vertical="center" wrapText="1"/>
    </xf>
    <xf numFmtId="164" fontId="6" fillId="4" borderId="58" xfId="0" applyNumberFormat="1" applyFont="1" applyFill="1" applyBorder="1" applyAlignment="1">
      <alignment horizontal="center" vertical="center" wrapText="1"/>
    </xf>
    <xf numFmtId="49" fontId="19" fillId="0" borderId="56" xfId="0" applyNumberFormat="1" applyFont="1" applyFill="1" applyBorder="1" applyAlignment="1">
      <alignment horizontal="center" vertical="top"/>
    </xf>
    <xf numFmtId="0" fontId="7" fillId="0" borderId="61" xfId="0" applyFont="1" applyBorder="1" applyAlignment="1">
      <alignment wrapText="1"/>
    </xf>
    <xf numFmtId="0" fontId="6" fillId="11" borderId="5" xfId="0" applyFont="1" applyFill="1" applyBorder="1" applyAlignment="1">
      <alignment horizontal="center" vertical="top"/>
    </xf>
    <xf numFmtId="164" fontId="6" fillId="11" borderId="76"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wrapText="1"/>
    </xf>
    <xf numFmtId="49" fontId="4" fillId="11" borderId="15" xfId="0" applyNumberFormat="1" applyFont="1" applyFill="1" applyBorder="1" applyAlignment="1">
      <alignment vertical="top" wrapText="1"/>
    </xf>
    <xf numFmtId="0" fontId="19" fillId="0" borderId="14" xfId="0" applyFont="1" applyFill="1" applyBorder="1"/>
    <xf numFmtId="49" fontId="19" fillId="0" borderId="16" xfId="0" applyNumberFormat="1" applyFont="1" applyFill="1" applyBorder="1" applyAlignment="1">
      <alignment horizontal="center" vertical="top"/>
    </xf>
    <xf numFmtId="0" fontId="18" fillId="11" borderId="51" xfId="0" applyFont="1" applyFill="1" applyBorder="1" applyAlignment="1">
      <alignment horizontal="center" vertical="top"/>
    </xf>
    <xf numFmtId="164" fontId="5" fillId="11" borderId="78" xfId="0" applyNumberFormat="1" applyFont="1" applyFill="1" applyBorder="1" applyAlignment="1">
      <alignment horizontal="center" vertical="center"/>
    </xf>
    <xf numFmtId="164" fontId="5" fillId="11" borderId="62" xfId="0" applyNumberFormat="1" applyFont="1" applyFill="1" applyBorder="1" applyAlignment="1">
      <alignment horizontal="center" vertical="center"/>
    </xf>
    <xf numFmtId="49" fontId="4" fillId="11" borderId="61" xfId="0" applyNumberFormat="1" applyFont="1" applyFill="1" applyBorder="1" applyAlignment="1">
      <alignment vertical="top" wrapText="1"/>
    </xf>
    <xf numFmtId="0" fontId="18" fillId="11" borderId="18" xfId="0" applyFont="1" applyFill="1" applyBorder="1" applyAlignment="1">
      <alignment horizontal="center" vertical="top"/>
    </xf>
    <xf numFmtId="164" fontId="5" fillId="11" borderId="28" xfId="0" applyNumberFormat="1" applyFont="1" applyFill="1" applyBorder="1" applyAlignment="1">
      <alignment horizontal="center" vertical="center"/>
    </xf>
    <xf numFmtId="164" fontId="5" fillId="11" borderId="1" xfId="0" applyNumberFormat="1" applyFont="1" applyFill="1" applyBorder="1" applyAlignment="1">
      <alignment horizontal="center" vertical="center"/>
    </xf>
    <xf numFmtId="164" fontId="5" fillId="11" borderId="0" xfId="0" applyNumberFormat="1" applyFont="1" applyFill="1" applyBorder="1" applyAlignment="1">
      <alignment horizontal="center" vertical="center"/>
    </xf>
    <xf numFmtId="49" fontId="4" fillId="11" borderId="13" xfId="0" applyNumberFormat="1" applyFont="1" applyFill="1" applyBorder="1" applyAlignment="1">
      <alignment vertical="top" wrapText="1"/>
    </xf>
    <xf numFmtId="164" fontId="6" fillId="11" borderId="38"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wrapText="1"/>
    </xf>
    <xf numFmtId="164" fontId="6" fillId="11" borderId="17" xfId="0" applyNumberFormat="1" applyFont="1" applyFill="1" applyBorder="1" applyAlignment="1">
      <alignment horizontal="center" vertical="center" wrapText="1"/>
    </xf>
    <xf numFmtId="0" fontId="18" fillId="11" borderId="12" xfId="0" applyFont="1" applyFill="1" applyBorder="1" applyAlignment="1">
      <alignment horizontal="center" vertical="top"/>
    </xf>
    <xf numFmtId="164" fontId="5" fillId="11" borderId="29" xfId="0" applyNumberFormat="1" applyFont="1" applyFill="1" applyBorder="1" applyAlignment="1">
      <alignment horizontal="center" vertical="center"/>
    </xf>
    <xf numFmtId="164" fontId="5" fillId="11" borderId="21" xfId="0" applyNumberFormat="1" applyFont="1" applyFill="1" applyBorder="1" applyAlignment="1">
      <alignment horizontal="center" vertical="center"/>
    </xf>
    <xf numFmtId="49" fontId="19" fillId="11" borderId="1" xfId="0" applyNumberFormat="1" applyFont="1" applyFill="1" applyBorder="1" applyAlignment="1">
      <alignment horizontal="center" vertical="top"/>
    </xf>
    <xf numFmtId="49" fontId="19" fillId="11" borderId="2" xfId="0" applyNumberFormat="1" applyFont="1" applyFill="1" applyBorder="1" applyAlignment="1">
      <alignment horizontal="center" vertical="top"/>
    </xf>
    <xf numFmtId="49" fontId="4" fillId="0" borderId="15" xfId="9" applyNumberFormat="1" applyFont="1" applyFill="1" applyBorder="1" applyAlignment="1">
      <alignment vertical="top" wrapText="1"/>
    </xf>
    <xf numFmtId="49" fontId="19" fillId="0" borderId="14" xfId="9" applyNumberFormat="1" applyFont="1" applyFill="1" applyBorder="1" applyAlignment="1">
      <alignment horizontal="center" vertical="top"/>
    </xf>
    <xf numFmtId="0" fontId="19" fillId="0" borderId="16" xfId="9" applyFont="1" applyFill="1" applyBorder="1" applyAlignment="1">
      <alignment horizontal="center" vertical="top"/>
    </xf>
    <xf numFmtId="49" fontId="4" fillId="0" borderId="13" xfId="9" applyNumberFormat="1" applyFont="1" applyFill="1" applyBorder="1" applyAlignment="1">
      <alignment vertical="top" wrapText="1"/>
    </xf>
    <xf numFmtId="49" fontId="19" fillId="0" borderId="1" xfId="9" applyNumberFormat="1" applyFont="1" applyFill="1" applyBorder="1" applyAlignment="1">
      <alignment horizontal="center" vertical="top"/>
    </xf>
    <xf numFmtId="49" fontId="19" fillId="0" borderId="2" xfId="9" applyNumberFormat="1" applyFont="1" applyFill="1" applyBorder="1" applyAlignment="1">
      <alignment horizontal="center" vertical="top"/>
    </xf>
    <xf numFmtId="49" fontId="5" fillId="11" borderId="43" xfId="0" applyNumberFormat="1" applyFont="1" applyFill="1" applyBorder="1" applyAlignment="1">
      <alignment horizontal="center" vertical="top"/>
    </xf>
    <xf numFmtId="0" fontId="4" fillId="11" borderId="43" xfId="0" applyFont="1" applyFill="1" applyBorder="1" applyAlignment="1">
      <alignment horizontal="left" vertical="top" wrapText="1"/>
    </xf>
    <xf numFmtId="49" fontId="17" fillId="11" borderId="43" xfId="0" applyNumberFormat="1" applyFont="1" applyFill="1" applyBorder="1" applyAlignment="1">
      <alignment horizontal="center" vertical="top" wrapText="1"/>
    </xf>
    <xf numFmtId="49" fontId="2" fillId="11" borderId="43" xfId="0" applyNumberFormat="1" applyFont="1" applyFill="1" applyBorder="1" applyAlignment="1">
      <alignment horizontal="center" vertical="top"/>
    </xf>
    <xf numFmtId="0" fontId="18" fillId="11" borderId="45" xfId="0" applyFont="1" applyFill="1" applyBorder="1" applyAlignment="1">
      <alignment horizontal="center" vertical="top"/>
    </xf>
    <xf numFmtId="164" fontId="5" fillId="11" borderId="41" xfId="0" applyNumberFormat="1" applyFont="1" applyFill="1" applyBorder="1" applyAlignment="1">
      <alignment horizontal="center" vertical="center"/>
    </xf>
    <xf numFmtId="164" fontId="5" fillId="11" borderId="43" xfId="0" applyNumberFormat="1" applyFont="1" applyFill="1" applyBorder="1" applyAlignment="1">
      <alignment horizontal="center" vertical="center"/>
    </xf>
    <xf numFmtId="49" fontId="4" fillId="11" borderId="44" xfId="0" applyNumberFormat="1" applyFont="1" applyFill="1" applyBorder="1" applyAlignment="1">
      <alignment vertical="top" wrapText="1"/>
    </xf>
    <xf numFmtId="49" fontId="19" fillId="11" borderId="43" xfId="0" applyNumberFormat="1" applyFont="1" applyFill="1" applyBorder="1" applyAlignment="1">
      <alignment horizontal="center" vertical="top"/>
    </xf>
    <xf numFmtId="49" fontId="19" fillId="11" borderId="45" xfId="0" applyNumberFormat="1" applyFont="1" applyFill="1" applyBorder="1" applyAlignment="1">
      <alignment horizontal="center" vertical="top"/>
    </xf>
    <xf numFmtId="164" fontId="5" fillId="11" borderId="3" xfId="0" applyNumberFormat="1" applyFont="1" applyFill="1" applyBorder="1" applyAlignment="1">
      <alignment horizontal="center" vertical="center"/>
    </xf>
    <xf numFmtId="0" fontId="6" fillId="11" borderId="44" xfId="0" applyFont="1" applyFill="1" applyBorder="1" applyAlignment="1">
      <alignment vertical="top" wrapText="1"/>
    </xf>
    <xf numFmtId="0" fontId="2" fillId="11" borderId="43" xfId="0" applyFont="1" applyFill="1" applyBorder="1" applyAlignment="1">
      <alignment horizontal="center" vertical="top" wrapText="1"/>
    </xf>
    <xf numFmtId="0" fontId="2" fillId="11" borderId="45" xfId="0" applyFont="1" applyFill="1" applyBorder="1" applyAlignment="1">
      <alignment horizontal="center" vertical="top" wrapText="1"/>
    </xf>
    <xf numFmtId="164" fontId="6" fillId="11" borderId="5" xfId="0" applyNumberFormat="1" applyFont="1" applyFill="1" applyBorder="1" applyAlignment="1">
      <alignment horizontal="center" vertical="center" wrapText="1"/>
    </xf>
    <xf numFmtId="164" fontId="6" fillId="11" borderId="46" xfId="0" applyNumberFormat="1" applyFont="1" applyFill="1" applyBorder="1" applyAlignment="1">
      <alignment horizontal="center" vertical="center" wrapText="1"/>
    </xf>
    <xf numFmtId="0" fontId="4" fillId="11" borderId="66" xfId="0" applyFont="1" applyFill="1" applyBorder="1" applyAlignment="1">
      <alignment horizontal="left" wrapText="1"/>
    </xf>
    <xf numFmtId="0" fontId="6" fillId="11" borderId="8" xfId="0" applyFont="1" applyFill="1" applyBorder="1" applyAlignment="1">
      <alignment horizontal="center" vertical="top" wrapText="1"/>
    </xf>
    <xf numFmtId="164" fontId="6" fillId="11" borderId="79" xfId="0" applyNumberFormat="1" applyFont="1" applyFill="1" applyBorder="1" applyAlignment="1">
      <alignment horizontal="center" vertical="center"/>
    </xf>
    <xf numFmtId="164" fontId="6" fillId="11" borderId="9" xfId="0" applyNumberFormat="1" applyFont="1" applyFill="1" applyBorder="1" applyAlignment="1">
      <alignment horizontal="center" vertical="center"/>
    </xf>
    <xf numFmtId="164" fontId="6" fillId="11" borderId="72" xfId="0" applyNumberFormat="1" applyFont="1" applyFill="1" applyBorder="1" applyAlignment="1">
      <alignment horizontal="center" vertical="center"/>
    </xf>
    <xf numFmtId="164" fontId="6" fillId="11" borderId="8" xfId="0" applyNumberFormat="1" applyFont="1" applyFill="1" applyBorder="1" applyAlignment="1">
      <alignment horizontal="center" vertical="center"/>
    </xf>
    <xf numFmtId="164" fontId="6" fillId="11" borderId="80" xfId="0" applyNumberFormat="1" applyFont="1" applyFill="1" applyBorder="1" applyAlignment="1">
      <alignment horizontal="center" vertical="center"/>
    </xf>
    <xf numFmtId="0" fontId="4" fillId="11" borderId="54" xfId="0" applyFont="1" applyFill="1" applyBorder="1" applyAlignment="1">
      <alignment horizontal="left" vertical="top"/>
    </xf>
    <xf numFmtId="0" fontId="4" fillId="11" borderId="68" xfId="0" applyFont="1" applyFill="1" applyBorder="1" applyAlignment="1">
      <alignment horizontal="left" vertical="top" wrapText="1"/>
    </xf>
    <xf numFmtId="164" fontId="5" fillId="11" borderId="12" xfId="0" applyNumberFormat="1" applyFont="1" applyFill="1" applyBorder="1" applyAlignment="1">
      <alignment horizontal="center" vertical="center"/>
    </xf>
    <xf numFmtId="0" fontId="4" fillId="11" borderId="13" xfId="0" applyFont="1" applyFill="1" applyBorder="1" applyAlignment="1">
      <alignment horizontal="left" vertical="top" wrapText="1"/>
    </xf>
    <xf numFmtId="0" fontId="19" fillId="0" borderId="1" xfId="0" applyNumberFormat="1" applyFont="1" applyFill="1" applyBorder="1" applyAlignment="1">
      <alignment horizontal="center" vertical="top"/>
    </xf>
    <xf numFmtId="164" fontId="6" fillId="4" borderId="46" xfId="0" applyNumberFormat="1" applyFont="1" applyFill="1" applyBorder="1" applyAlignment="1">
      <alignment horizontal="center" vertical="center" wrapText="1"/>
    </xf>
    <xf numFmtId="0" fontId="4" fillId="11" borderId="15" xfId="0" applyFont="1" applyFill="1" applyBorder="1" applyAlignment="1">
      <alignment wrapText="1"/>
    </xf>
    <xf numFmtId="164" fontId="6" fillId="0" borderId="80" xfId="0" applyNumberFormat="1" applyFont="1" applyFill="1" applyBorder="1" applyAlignment="1">
      <alignment horizontal="center" vertical="center"/>
    </xf>
    <xf numFmtId="0" fontId="10" fillId="11" borderId="34" xfId="0" applyFont="1" applyFill="1" applyBorder="1" applyAlignment="1">
      <alignment wrapText="1"/>
    </xf>
    <xf numFmtId="0" fontId="10" fillId="11" borderId="13" xfId="0" applyFont="1" applyFill="1" applyBorder="1" applyAlignment="1">
      <alignment wrapText="1"/>
    </xf>
    <xf numFmtId="49" fontId="4" fillId="4" borderId="15" xfId="0" applyNumberFormat="1" applyFont="1" applyFill="1" applyBorder="1" applyAlignment="1">
      <alignment vertical="top" wrapText="1"/>
    </xf>
    <xf numFmtId="0" fontId="19" fillId="0" borderId="16" xfId="0" applyFont="1" applyFill="1" applyBorder="1"/>
    <xf numFmtId="0" fontId="7" fillId="0" borderId="71" xfId="0" applyFont="1" applyBorder="1" applyAlignment="1">
      <alignment wrapText="1"/>
    </xf>
    <xf numFmtId="0" fontId="2" fillId="0" borderId="44" xfId="0" applyFont="1" applyBorder="1" applyAlignment="1">
      <alignment vertical="top"/>
    </xf>
    <xf numFmtId="49" fontId="2" fillId="0" borderId="16" xfId="0" applyNumberFormat="1" applyFont="1" applyFill="1" applyBorder="1" applyAlignment="1">
      <alignment horizontal="center" vertical="top"/>
    </xf>
    <xf numFmtId="49" fontId="2" fillId="0" borderId="1" xfId="0" applyNumberFormat="1" applyFont="1" applyFill="1" applyBorder="1" applyAlignment="1">
      <alignment horizontal="center" vertical="top"/>
    </xf>
    <xf numFmtId="49" fontId="2" fillId="0" borderId="2" xfId="0" applyNumberFormat="1" applyFont="1" applyFill="1" applyBorder="1" applyAlignment="1">
      <alignment horizontal="center" vertical="top"/>
    </xf>
    <xf numFmtId="49" fontId="4" fillId="4" borderId="71" xfId="0" applyNumberFormat="1" applyFont="1" applyFill="1" applyBorder="1" applyAlignment="1">
      <alignment vertical="top" wrapText="1"/>
    </xf>
    <xf numFmtId="49" fontId="2" fillId="0" borderId="57" xfId="0" applyNumberFormat="1" applyFont="1" applyFill="1" applyBorder="1" applyAlignment="1">
      <alignment horizontal="center" vertical="top"/>
    </xf>
    <xf numFmtId="0" fontId="15" fillId="0" borderId="56" xfId="0" applyFont="1" applyFill="1" applyBorder="1"/>
    <xf numFmtId="0" fontId="6" fillId="0" borderId="44" xfId="0" applyFont="1" applyBorder="1" applyAlignment="1">
      <alignment vertical="top"/>
    </xf>
    <xf numFmtId="0" fontId="15" fillId="0" borderId="2" xfId="0" applyFont="1" applyFill="1" applyBorder="1"/>
    <xf numFmtId="49" fontId="2" fillId="0" borderId="56" xfId="0" applyNumberFormat="1" applyFont="1" applyFill="1" applyBorder="1" applyAlignment="1">
      <alignment horizontal="center" vertical="top"/>
    </xf>
    <xf numFmtId="0" fontId="10" fillId="0" borderId="15" xfId="0" applyFont="1" applyBorder="1" applyAlignment="1">
      <alignment wrapText="1"/>
    </xf>
    <xf numFmtId="0" fontId="19" fillId="0" borderId="57" xfId="0" applyNumberFormat="1" applyFont="1" applyFill="1" applyBorder="1" applyAlignment="1">
      <alignment horizontal="center" vertical="top"/>
    </xf>
    <xf numFmtId="0" fontId="19" fillId="0" borderId="56" xfId="0" applyNumberFormat="1" applyFont="1" applyFill="1" applyBorder="1" applyAlignment="1">
      <alignment horizontal="center" vertical="top"/>
    </xf>
    <xf numFmtId="9" fontId="10" fillId="0" borderId="61" xfId="0" applyNumberFormat="1" applyFont="1" applyFill="1" applyBorder="1" applyAlignment="1">
      <alignment horizontal="left" vertical="top" wrapText="1"/>
    </xf>
    <xf numFmtId="0" fontId="1" fillId="0" borderId="1" xfId="0" applyFont="1" applyFill="1" applyBorder="1"/>
    <xf numFmtId="0" fontId="1" fillId="0" borderId="2" xfId="0" applyFont="1" applyFill="1" applyBorder="1"/>
    <xf numFmtId="49" fontId="4" fillId="11" borderId="71" xfId="0" applyNumberFormat="1" applyFont="1" applyFill="1" applyBorder="1" applyAlignment="1">
      <alignment vertical="top" wrapText="1"/>
    </xf>
    <xf numFmtId="49" fontId="19" fillId="0" borderId="36" xfId="0" applyNumberFormat="1" applyFont="1" applyFill="1" applyBorder="1" applyAlignment="1">
      <alignment horizontal="center" vertical="top"/>
    </xf>
    <xf numFmtId="49" fontId="19" fillId="0" borderId="74" xfId="0" applyNumberFormat="1" applyFont="1" applyFill="1" applyBorder="1" applyAlignment="1">
      <alignment horizontal="center" vertical="top"/>
    </xf>
    <xf numFmtId="0" fontId="7" fillId="11" borderId="13" xfId="0" applyFont="1" applyFill="1" applyBorder="1" applyAlignment="1">
      <alignment vertical="top" wrapText="1"/>
    </xf>
    <xf numFmtId="49" fontId="4" fillId="4" borderId="76" xfId="0" applyNumberFormat="1" applyFont="1" applyFill="1" applyBorder="1" applyAlignment="1">
      <alignment vertical="top" wrapText="1"/>
    </xf>
    <xf numFmtId="49" fontId="4" fillId="4" borderId="78" xfId="0" applyNumberFormat="1" applyFont="1" applyFill="1" applyBorder="1" applyAlignment="1">
      <alignment vertical="top" wrapText="1"/>
    </xf>
    <xf numFmtId="0" fontId="2" fillId="0" borderId="29" xfId="0" applyFont="1" applyBorder="1" applyAlignment="1">
      <alignment vertical="top"/>
    </xf>
    <xf numFmtId="164" fontId="5" fillId="3" borderId="49" xfId="0" applyNumberFormat="1" applyFont="1" applyFill="1" applyBorder="1" applyAlignment="1">
      <alignment horizontal="center" vertical="top"/>
    </xf>
    <xf numFmtId="49" fontId="4" fillId="11" borderId="15" xfId="0" applyNumberFormat="1" applyFont="1" applyFill="1" applyBorder="1" applyAlignment="1">
      <alignment vertical="top"/>
    </xf>
    <xf numFmtId="0" fontId="2" fillId="0" borderId="61" xfId="0" applyFont="1" applyBorder="1" applyAlignment="1">
      <alignment vertical="top"/>
    </xf>
    <xf numFmtId="0" fontId="19" fillId="0" borderId="57" xfId="0" applyFont="1" applyFill="1" applyBorder="1" applyAlignment="1">
      <alignment vertical="top"/>
    </xf>
    <xf numFmtId="0" fontId="2" fillId="0" borderId="57" xfId="0" applyFont="1" applyFill="1" applyBorder="1" applyAlignment="1">
      <alignment vertical="top"/>
    </xf>
    <xf numFmtId="0" fontId="2" fillId="0" borderId="56" xfId="0" applyFont="1" applyFill="1" applyBorder="1" applyAlignment="1">
      <alignment vertical="top"/>
    </xf>
    <xf numFmtId="49" fontId="4" fillId="11" borderId="13" xfId="0" applyNumberFormat="1" applyFont="1" applyFill="1" applyBorder="1" applyAlignment="1">
      <alignment vertical="top"/>
    </xf>
    <xf numFmtId="49" fontId="4" fillId="11" borderId="61" xfId="0" applyNumberFormat="1" applyFont="1" applyFill="1" applyBorder="1" applyAlignment="1">
      <alignment vertical="top"/>
    </xf>
    <xf numFmtId="49" fontId="2" fillId="11" borderId="2" xfId="0" applyNumberFormat="1" applyFont="1" applyFill="1" applyBorder="1" applyAlignment="1">
      <alignment horizontal="center" vertical="top"/>
    </xf>
    <xf numFmtId="0" fontId="2" fillId="0" borderId="51" xfId="0" applyFont="1" applyBorder="1" applyAlignment="1">
      <alignment horizontal="center" vertical="top"/>
    </xf>
    <xf numFmtId="164" fontId="6" fillId="0" borderId="78" xfId="0" applyNumberFormat="1" applyFont="1" applyBorder="1" applyAlignment="1">
      <alignment horizontal="center" vertical="center"/>
    </xf>
    <xf numFmtId="164" fontId="6" fillId="0" borderId="62" xfId="0" applyNumberFormat="1" applyFont="1" applyBorder="1" applyAlignment="1">
      <alignment horizontal="center" vertical="center"/>
    </xf>
    <xf numFmtId="164" fontId="6" fillId="4" borderId="54" xfId="0" applyNumberFormat="1" applyFont="1" applyFill="1" applyBorder="1" applyAlignment="1">
      <alignment horizontal="center" vertical="center" wrapText="1"/>
    </xf>
    <xf numFmtId="164" fontId="6" fillId="4" borderId="51" xfId="0" applyNumberFormat="1" applyFont="1" applyFill="1" applyBorder="1" applyAlignment="1">
      <alignment horizontal="center" vertical="center" wrapText="1"/>
    </xf>
    <xf numFmtId="49" fontId="4" fillId="4" borderId="61" xfId="0" applyNumberFormat="1" applyFont="1" applyFill="1" applyBorder="1" applyAlignment="1">
      <alignment vertical="top" wrapText="1"/>
    </xf>
    <xf numFmtId="49" fontId="19" fillId="0" borderId="57" xfId="0" applyNumberFormat="1" applyFont="1" applyFill="1" applyBorder="1" applyAlignment="1">
      <alignment vertical="top" wrapText="1"/>
    </xf>
    <xf numFmtId="49" fontId="19" fillId="0" borderId="56" xfId="0" applyNumberFormat="1" applyFont="1" applyFill="1" applyBorder="1" applyAlignment="1">
      <alignment vertical="top" wrapText="1"/>
    </xf>
    <xf numFmtId="164" fontId="6" fillId="0" borderId="0" xfId="0" applyNumberFormat="1" applyFont="1" applyBorder="1" applyAlignment="1">
      <alignment horizontal="center" vertical="center"/>
    </xf>
    <xf numFmtId="0" fontId="7" fillId="0" borderId="6" xfId="0" applyFont="1" applyBorder="1" applyAlignment="1">
      <alignment wrapText="1"/>
    </xf>
    <xf numFmtId="49" fontId="19" fillId="0" borderId="9" xfId="0" applyNumberFormat="1" applyFont="1" applyFill="1" applyBorder="1" applyAlignment="1">
      <alignment vertical="top" wrapText="1"/>
    </xf>
    <xf numFmtId="49" fontId="19" fillId="0" borderId="11" xfId="0" applyNumberFormat="1" applyFont="1" applyFill="1" applyBorder="1" applyAlignment="1">
      <alignment vertical="top" wrapText="1"/>
    </xf>
    <xf numFmtId="1" fontId="19" fillId="0" borderId="16" xfId="0" applyNumberFormat="1" applyFont="1" applyFill="1" applyBorder="1" applyAlignment="1">
      <alignment horizontal="center" vertical="center"/>
    </xf>
    <xf numFmtId="49" fontId="55" fillId="11" borderId="13" xfId="0" applyNumberFormat="1" applyFont="1" applyFill="1" applyBorder="1" applyAlignment="1">
      <alignment vertical="top" wrapText="1"/>
    </xf>
    <xf numFmtId="49" fontId="56" fillId="0" borderId="1" xfId="0" applyNumberFormat="1" applyFont="1" applyFill="1" applyBorder="1" applyAlignment="1">
      <alignment horizontal="center" vertical="top" wrapText="1"/>
    </xf>
    <xf numFmtId="49" fontId="56" fillId="0" borderId="2" xfId="0" applyNumberFormat="1" applyFont="1" applyFill="1" applyBorder="1" applyAlignment="1">
      <alignment horizontal="center" vertical="top" wrapText="1"/>
    </xf>
    <xf numFmtId="49" fontId="4" fillId="4" borderId="34" xfId="0" applyNumberFormat="1" applyFont="1" applyFill="1" applyBorder="1" applyAlignment="1">
      <alignment vertical="top" wrapText="1"/>
    </xf>
    <xf numFmtId="0" fontId="2" fillId="0" borderId="16" xfId="0" applyFont="1" applyFill="1" applyBorder="1" applyAlignment="1">
      <alignment horizontal="center"/>
    </xf>
    <xf numFmtId="164" fontId="41" fillId="6" borderId="29" xfId="0" applyNumberFormat="1" applyFont="1" applyFill="1" applyBorder="1" applyAlignment="1">
      <alignment horizontal="center" vertical="top"/>
    </xf>
    <xf numFmtId="49" fontId="20" fillId="0" borderId="0" xfId="0" applyNumberFormat="1" applyFont="1" applyFill="1" applyBorder="1" applyAlignment="1">
      <alignment vertical="top" wrapText="1"/>
    </xf>
    <xf numFmtId="164" fontId="6" fillId="0" borderId="37" xfId="0" applyNumberFormat="1" applyFont="1" applyBorder="1" applyAlignment="1">
      <alignment horizontal="center" vertical="center"/>
    </xf>
    <xf numFmtId="0" fontId="45" fillId="0" borderId="5" xfId="0" applyFont="1" applyBorder="1" applyAlignment="1">
      <alignment horizontal="center" vertical="top"/>
    </xf>
    <xf numFmtId="0" fontId="45" fillId="0" borderId="8" xfId="0" applyFont="1" applyFill="1" applyBorder="1" applyAlignment="1">
      <alignment horizontal="center" vertical="top" wrapText="1"/>
    </xf>
    <xf numFmtId="0" fontId="19" fillId="0" borderId="36" xfId="0" applyNumberFormat="1" applyFont="1" applyFill="1" applyBorder="1" applyAlignment="1">
      <alignment horizontal="center" vertical="top"/>
    </xf>
    <xf numFmtId="0" fontId="18" fillId="5" borderId="51" xfId="0" applyFont="1" applyFill="1" applyBorder="1" applyAlignment="1">
      <alignment horizontal="center" vertical="top"/>
    </xf>
    <xf numFmtId="164" fontId="5" fillId="5" borderId="78" xfId="0" applyNumberFormat="1" applyFont="1" applyFill="1" applyBorder="1" applyAlignment="1">
      <alignment horizontal="center" vertical="center"/>
    </xf>
    <xf numFmtId="164" fontId="5" fillId="5" borderId="62" xfId="0" applyNumberFormat="1" applyFont="1" applyFill="1" applyBorder="1" applyAlignment="1">
      <alignment horizontal="center" vertical="center"/>
    </xf>
    <xf numFmtId="164" fontId="5" fillId="5" borderId="51" xfId="0" applyNumberFormat="1" applyFont="1" applyFill="1" applyBorder="1" applyAlignment="1">
      <alignment horizontal="center" vertical="center"/>
    </xf>
    <xf numFmtId="164" fontId="5" fillId="5" borderId="54" xfId="0" applyNumberFormat="1" applyFont="1" applyFill="1" applyBorder="1" applyAlignment="1">
      <alignment horizontal="center" vertical="center"/>
    </xf>
    <xf numFmtId="0" fontId="18" fillId="5" borderId="8" xfId="0" applyFont="1" applyFill="1" applyBorder="1" applyAlignment="1">
      <alignment horizontal="center" vertical="top"/>
    </xf>
    <xf numFmtId="164" fontId="5" fillId="5" borderId="79" xfId="0" applyNumberFormat="1" applyFont="1" applyFill="1" applyBorder="1" applyAlignment="1">
      <alignment horizontal="center" vertical="center"/>
    </xf>
    <xf numFmtId="164" fontId="5" fillId="5" borderId="8" xfId="0" applyNumberFormat="1" applyFont="1" applyFill="1" applyBorder="1" applyAlignment="1">
      <alignment horizontal="center" vertical="center"/>
    </xf>
    <xf numFmtId="164" fontId="5" fillId="5" borderId="73" xfId="0" applyNumberFormat="1" applyFont="1" applyFill="1" applyBorder="1" applyAlignment="1">
      <alignment horizontal="center" vertical="center"/>
    </xf>
    <xf numFmtId="49" fontId="4" fillId="0" borderId="10" xfId="0" applyNumberFormat="1" applyFont="1" applyFill="1" applyBorder="1" applyAlignment="1">
      <alignment vertical="top" wrapText="1"/>
    </xf>
    <xf numFmtId="49" fontId="19" fillId="0" borderId="9" xfId="0" applyNumberFormat="1" applyFont="1" applyFill="1" applyBorder="1" applyAlignment="1">
      <alignment horizontal="center" vertical="top"/>
    </xf>
    <xf numFmtId="164" fontId="6" fillId="0" borderId="57" xfId="0" applyNumberFormat="1" applyFont="1" applyBorder="1" applyAlignment="1">
      <alignment horizontal="center" vertical="center"/>
    </xf>
    <xf numFmtId="164" fontId="6" fillId="0" borderId="70" xfId="0" applyNumberFormat="1" applyFont="1" applyBorder="1" applyAlignment="1">
      <alignment horizontal="center" vertical="center"/>
    </xf>
    <xf numFmtId="49" fontId="4" fillId="0" borderId="71" xfId="0" applyNumberFormat="1" applyFont="1" applyFill="1" applyBorder="1" applyAlignment="1">
      <alignment vertical="top" wrapText="1"/>
    </xf>
    <xf numFmtId="164" fontId="6" fillId="4" borderId="62" xfId="0" applyNumberFormat="1" applyFont="1" applyFill="1" applyBorder="1" applyAlignment="1">
      <alignment horizontal="center" vertical="center" wrapText="1"/>
    </xf>
    <xf numFmtId="0" fontId="10" fillId="11" borderId="61" xfId="0" applyFont="1" applyFill="1" applyBorder="1" applyAlignment="1">
      <alignment wrapText="1"/>
    </xf>
    <xf numFmtId="49" fontId="3" fillId="2" borderId="6" xfId="0" applyNumberFormat="1" applyFont="1" applyFill="1" applyBorder="1" applyAlignment="1">
      <alignment horizontal="center" vertical="top"/>
    </xf>
    <xf numFmtId="0" fontId="10" fillId="0" borderId="72" xfId="0" applyFont="1" applyBorder="1" applyAlignment="1">
      <alignment vertical="top" wrapText="1"/>
    </xf>
    <xf numFmtId="0" fontId="6" fillId="0" borderId="19" xfId="9" applyFont="1" applyFill="1" applyBorder="1" applyAlignment="1">
      <alignment horizontal="center" vertical="top" wrapText="1"/>
    </xf>
    <xf numFmtId="0" fontId="6" fillId="0" borderId="20" xfId="9" applyFont="1" applyFill="1" applyBorder="1" applyAlignment="1">
      <alignment horizontal="center" vertical="top" wrapText="1"/>
    </xf>
    <xf numFmtId="0" fontId="15" fillId="0" borderId="42" xfId="0" applyFont="1" applyBorder="1" applyAlignment="1">
      <alignment horizontal="center" vertical="top"/>
    </xf>
    <xf numFmtId="49" fontId="6" fillId="0" borderId="16" xfId="0" applyNumberFormat="1" applyFont="1" applyBorder="1" applyAlignment="1">
      <alignment horizontal="center" vertical="top"/>
    </xf>
    <xf numFmtId="0" fontId="15" fillId="0" borderId="31" xfId="0" applyFont="1" applyBorder="1" applyAlignment="1">
      <alignment horizontal="center" vertical="top"/>
    </xf>
    <xf numFmtId="164" fontId="5" fillId="5" borderId="40" xfId="5" applyNumberFormat="1" applyFont="1" applyFill="1" applyBorder="1" applyAlignment="1">
      <alignment horizontal="center" vertical="top"/>
    </xf>
    <xf numFmtId="0" fontId="45" fillId="0" borderId="46" xfId="0" applyFont="1" applyFill="1" applyBorder="1" applyAlignment="1">
      <alignment horizontal="center" vertical="top"/>
    </xf>
    <xf numFmtId="164" fontId="45" fillId="0" borderId="52" xfId="0" applyNumberFormat="1" applyFont="1" applyFill="1" applyBorder="1" applyAlignment="1">
      <alignment horizontal="center" vertical="top"/>
    </xf>
    <xf numFmtId="0" fontId="6" fillId="0" borderId="30" xfId="0" applyNumberFormat="1" applyFont="1" applyFill="1" applyBorder="1" applyAlignment="1">
      <alignment horizontal="center" vertical="top"/>
    </xf>
    <xf numFmtId="164" fontId="5" fillId="6" borderId="49" xfId="0" applyNumberFormat="1" applyFont="1" applyFill="1" applyBorder="1" applyAlignment="1">
      <alignment horizontal="center" vertical="top"/>
    </xf>
    <xf numFmtId="164" fontId="6" fillId="0" borderId="3" xfId="0" applyNumberFormat="1" applyFont="1" applyFill="1" applyBorder="1" applyAlignment="1">
      <alignment horizontal="center" vertical="center"/>
    </xf>
    <xf numFmtId="164" fontId="6" fillId="0" borderId="4" xfId="0" applyNumberFormat="1" applyFont="1" applyFill="1" applyBorder="1" applyAlignment="1">
      <alignment horizontal="center" vertical="center"/>
    </xf>
    <xf numFmtId="164" fontId="6" fillId="0" borderId="60" xfId="0" applyNumberFormat="1" applyFont="1" applyFill="1" applyBorder="1" applyAlignment="1">
      <alignment horizontal="center" vertical="center"/>
    </xf>
    <xf numFmtId="164" fontId="6" fillId="0" borderId="23" xfId="0" applyNumberFormat="1" applyFont="1" applyFill="1" applyBorder="1" applyAlignment="1">
      <alignment horizontal="center" vertical="center" wrapText="1"/>
    </xf>
    <xf numFmtId="164" fontId="6" fillId="0" borderId="49" xfId="0" applyNumberFormat="1" applyFont="1" applyFill="1" applyBorder="1" applyAlignment="1">
      <alignment horizontal="center" vertical="center"/>
    </xf>
    <xf numFmtId="164" fontId="5" fillId="5" borderId="6" xfId="0" applyNumberFormat="1" applyFont="1" applyFill="1" applyBorder="1" applyAlignment="1">
      <alignment horizontal="center" vertical="center"/>
    </xf>
    <xf numFmtId="164" fontId="6" fillId="0" borderId="4" xfId="0" applyNumberFormat="1" applyFont="1" applyBorder="1" applyAlignment="1">
      <alignment horizontal="center"/>
    </xf>
    <xf numFmtId="164" fontId="6" fillId="0" borderId="60" xfId="0" applyNumberFormat="1" applyFont="1" applyBorder="1" applyAlignment="1">
      <alignment horizontal="center"/>
    </xf>
    <xf numFmtId="164" fontId="5" fillId="5" borderId="28" xfId="0" applyNumberFormat="1" applyFont="1" applyFill="1" applyBorder="1" applyAlignment="1">
      <alignment horizontal="center" vertical="center"/>
    </xf>
    <xf numFmtId="164" fontId="5" fillId="5" borderId="0" xfId="0" applyNumberFormat="1" applyFont="1" applyFill="1" applyBorder="1" applyAlignment="1">
      <alignment horizontal="center" vertical="center"/>
    </xf>
    <xf numFmtId="164" fontId="5" fillId="5" borderId="19" xfId="0" applyNumberFormat="1" applyFont="1" applyFill="1" applyBorder="1" applyAlignment="1">
      <alignment horizontal="center" vertical="center"/>
    </xf>
    <xf numFmtId="0" fontId="6" fillId="0" borderId="49" xfId="0" applyFont="1" applyFill="1" applyBorder="1" applyAlignment="1">
      <alignment horizontal="center" vertical="top" wrapText="1"/>
    </xf>
    <xf numFmtId="164" fontId="5" fillId="5" borderId="39" xfId="0" applyNumberFormat="1" applyFont="1" applyFill="1" applyBorder="1" applyAlignment="1">
      <alignment horizontal="center" vertical="center"/>
    </xf>
    <xf numFmtId="164" fontId="50" fillId="0" borderId="15" xfId="0" applyNumberFormat="1" applyFont="1" applyFill="1" applyBorder="1" applyAlignment="1">
      <alignment horizontal="center" vertical="top"/>
    </xf>
    <xf numFmtId="164" fontId="50" fillId="0" borderId="14" xfId="0" applyNumberFormat="1" applyFont="1" applyFill="1" applyBorder="1" applyAlignment="1">
      <alignment horizontal="center" vertical="top"/>
    </xf>
    <xf numFmtId="164" fontId="42" fillId="5" borderId="13" xfId="0" applyNumberFormat="1" applyFont="1" applyFill="1" applyBorder="1" applyAlignment="1">
      <alignment horizontal="center" vertical="top"/>
    </xf>
    <xf numFmtId="164" fontId="42" fillId="3" borderId="3" xfId="0" applyNumberFormat="1" applyFont="1" applyFill="1" applyBorder="1" applyAlignment="1">
      <alignment horizontal="center" vertical="top"/>
    </xf>
    <xf numFmtId="164" fontId="42" fillId="2" borderId="49" xfId="0" applyNumberFormat="1" applyFont="1" applyFill="1" applyBorder="1" applyAlignment="1">
      <alignment horizontal="center" vertical="top"/>
    </xf>
    <xf numFmtId="0" fontId="25" fillId="0" borderId="26" xfId="0" applyFont="1" applyFill="1" applyBorder="1" applyAlignment="1">
      <alignment horizontal="center" vertical="top"/>
    </xf>
    <xf numFmtId="0" fontId="25" fillId="0" borderId="27" xfId="0" applyFont="1" applyFill="1" applyBorder="1" applyAlignment="1">
      <alignment horizontal="center" vertical="top"/>
    </xf>
    <xf numFmtId="164" fontId="42" fillId="14" borderId="49" xfId="0" applyNumberFormat="1" applyFont="1" applyFill="1" applyBorder="1" applyAlignment="1">
      <alignment horizontal="center" vertical="top"/>
    </xf>
    <xf numFmtId="164" fontId="2" fillId="0" borderId="0" xfId="5" applyNumberFormat="1" applyFont="1" applyAlignment="1">
      <alignment vertical="top"/>
    </xf>
    <xf numFmtId="0" fontId="2" fillId="0" borderId="0" xfId="5" applyFont="1" applyAlignment="1">
      <alignment vertical="top" wrapText="1"/>
    </xf>
    <xf numFmtId="164" fontId="2" fillId="0" borderId="0" xfId="5" applyNumberFormat="1" applyFont="1" applyAlignment="1">
      <alignment vertical="top" wrapText="1"/>
    </xf>
    <xf numFmtId="0" fontId="1" fillId="0" borderId="0" xfId="5" applyFont="1" applyAlignment="1">
      <alignment vertical="top" wrapText="1"/>
    </xf>
    <xf numFmtId="164" fontId="1" fillId="0" borderId="0" xfId="5" applyNumberFormat="1" applyFont="1" applyAlignment="1">
      <alignment vertical="top" wrapText="1"/>
    </xf>
    <xf numFmtId="2" fontId="34" fillId="10" borderId="17" xfId="0" applyNumberFormat="1" applyFont="1" applyFill="1" applyBorder="1" applyAlignment="1">
      <alignment horizontal="center" vertical="top"/>
    </xf>
    <xf numFmtId="2" fontId="34" fillId="0" borderId="56" xfId="0" applyNumberFormat="1" applyFont="1" applyFill="1" applyBorder="1" applyAlignment="1">
      <alignment horizontal="center" vertical="top"/>
    </xf>
    <xf numFmtId="2" fontId="34" fillId="0" borderId="57" xfId="0" applyNumberFormat="1" applyFont="1" applyFill="1" applyBorder="1" applyAlignment="1">
      <alignment horizontal="center" vertical="top"/>
    </xf>
    <xf numFmtId="2" fontId="34" fillId="0" borderId="78" xfId="0" applyNumberFormat="1" applyFont="1" applyFill="1" applyBorder="1" applyAlignment="1">
      <alignment horizontal="center" vertical="top"/>
    </xf>
    <xf numFmtId="2" fontId="51" fillId="13" borderId="29" xfId="0" applyNumberFormat="1" applyFont="1" applyFill="1" applyBorder="1" applyAlignment="1">
      <alignment horizontal="center" vertical="top"/>
    </xf>
    <xf numFmtId="2" fontId="2" fillId="0" borderId="0" xfId="0" applyNumberFormat="1" applyFont="1" applyFill="1" applyBorder="1" applyAlignment="1">
      <alignment vertical="top"/>
    </xf>
    <xf numFmtId="0" fontId="3" fillId="10" borderId="50" xfId="0" applyFont="1" applyFill="1" applyBorder="1" applyAlignment="1">
      <alignment vertical="center" wrapText="1"/>
    </xf>
    <xf numFmtId="164" fontId="0" fillId="0" borderId="0" xfId="0" applyNumberFormat="1"/>
    <xf numFmtId="0" fontId="6" fillId="0" borderId="61" xfId="0" applyFont="1" applyBorder="1" applyAlignment="1">
      <alignment horizontal="left" vertical="top" wrapText="1"/>
    </xf>
    <xf numFmtId="0" fontId="7" fillId="0" borderId="39" xfId="0" applyFont="1" applyBorder="1" applyAlignment="1">
      <alignment vertical="top" wrapText="1"/>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0" fontId="6" fillId="0" borderId="43" xfId="0" applyFont="1" applyFill="1" applyBorder="1" applyAlignment="1">
      <alignment horizontal="left" vertical="top" wrapText="1"/>
    </xf>
    <xf numFmtId="0" fontId="6" fillId="0" borderId="41" xfId="0" applyFont="1" applyFill="1" applyBorder="1" applyAlignment="1">
      <alignment horizontal="left" vertical="top" wrapText="1"/>
    </xf>
    <xf numFmtId="49" fontId="2" fillId="0" borderId="66" xfId="0" applyNumberFormat="1" applyFont="1" applyBorder="1" applyAlignment="1">
      <alignment horizontal="center" vertical="top"/>
    </xf>
    <xf numFmtId="49" fontId="2" fillId="0" borderId="59" xfId="0" applyNumberFormat="1" applyFont="1" applyBorder="1" applyAlignment="1">
      <alignment horizontal="center" vertical="top"/>
    </xf>
    <xf numFmtId="164" fontId="6" fillId="0" borderId="42" xfId="0" applyNumberFormat="1" applyFont="1" applyFill="1" applyBorder="1" applyAlignment="1">
      <alignment horizontal="left" vertical="center" wrapText="1"/>
    </xf>
    <xf numFmtId="49" fontId="2" fillId="0" borderId="52" xfId="0" applyNumberFormat="1" applyFont="1" applyBorder="1" applyAlignment="1">
      <alignment horizontal="center" vertical="top"/>
    </xf>
    <xf numFmtId="0" fontId="2" fillId="0" borderId="1" xfId="0" applyFont="1" applyBorder="1" applyAlignment="1">
      <alignment horizontal="center" vertical="center" textRotation="90" wrapText="1"/>
    </xf>
    <xf numFmtId="49" fontId="5" fillId="7" borderId="59"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2" fillId="0" borderId="18" xfId="0" applyNumberFormat="1" applyFont="1" applyFill="1" applyBorder="1" applyAlignment="1">
      <alignment horizontal="center" vertical="top"/>
    </xf>
    <xf numFmtId="0" fontId="2" fillId="0" borderId="1" xfId="0" applyFont="1" applyFill="1" applyBorder="1" applyAlignment="1">
      <alignment horizontal="center" vertical="center" textRotation="90" wrapText="1"/>
    </xf>
    <xf numFmtId="164" fontId="4" fillId="0" borderId="59" xfId="0" applyNumberFormat="1" applyFont="1" applyFill="1" applyBorder="1" applyAlignment="1">
      <alignment horizontal="center" vertical="top"/>
    </xf>
    <xf numFmtId="0" fontId="15" fillId="0" borderId="59" xfId="0" applyFont="1" applyBorder="1" applyAlignment="1">
      <alignment horizontal="center" vertical="top"/>
    </xf>
    <xf numFmtId="49" fontId="4" fillId="0" borderId="18" xfId="0" applyNumberFormat="1" applyFont="1" applyBorder="1" applyAlignment="1">
      <alignment horizontal="center" vertical="top"/>
    </xf>
    <xf numFmtId="0" fontId="4" fillId="0" borderId="18" xfId="0" applyFont="1" applyFill="1" applyBorder="1" applyAlignment="1">
      <alignment horizontal="center" vertical="top"/>
    </xf>
    <xf numFmtId="164" fontId="4" fillId="0" borderId="18"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49" fontId="3" fillId="3" borderId="19" xfId="0" applyNumberFormat="1" applyFont="1" applyFill="1" applyBorder="1" applyAlignment="1">
      <alignment horizontal="center" vertical="top"/>
    </xf>
    <xf numFmtId="49" fontId="2" fillId="0" borderId="47" xfId="0" applyNumberFormat="1" applyFont="1" applyBorder="1" applyAlignment="1">
      <alignment horizontal="center" vertical="top"/>
    </xf>
    <xf numFmtId="49" fontId="2" fillId="0" borderId="76" xfId="0" applyNumberFormat="1" applyFont="1" applyBorder="1" applyAlignment="1">
      <alignment horizontal="center" vertical="top"/>
    </xf>
    <xf numFmtId="0" fontId="4" fillId="0" borderId="0" xfId="3" applyFont="1" applyBorder="1" applyAlignment="1"/>
    <xf numFmtId="0" fontId="4" fillId="0" borderId="18" xfId="3" applyFont="1" applyBorder="1" applyAlignment="1"/>
    <xf numFmtId="49" fontId="3" fillId="3" borderId="40" xfId="0" applyNumberFormat="1" applyFont="1" applyFill="1" applyBorder="1" applyAlignment="1">
      <alignment horizontal="center" vertical="top"/>
    </xf>
    <xf numFmtId="0" fontId="15" fillId="0" borderId="18" xfId="0" applyFont="1" applyBorder="1" applyAlignment="1">
      <alignment horizontal="center"/>
    </xf>
    <xf numFmtId="164" fontId="4" fillId="0" borderId="18" xfId="0" applyNumberFormat="1" applyFont="1" applyFill="1" applyBorder="1" applyAlignment="1">
      <alignment horizontal="center" vertical="center"/>
    </xf>
    <xf numFmtId="0" fontId="15" fillId="0" borderId="18" xfId="0" applyFont="1" applyBorder="1" applyAlignment="1">
      <alignment horizontal="center" vertical="center"/>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0" borderId="26"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0" fontId="31" fillId="0" borderId="0" xfId="0" applyFont="1" applyAlignment="1">
      <alignment horizontal="left" vertical="top" wrapText="1"/>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14" xfId="0" applyFont="1" applyFill="1" applyBorder="1" applyAlignment="1">
      <alignment horizontal="center" vertical="top" wrapText="1"/>
    </xf>
    <xf numFmtId="0" fontId="4" fillId="0" borderId="9" xfId="0" applyFont="1" applyFill="1" applyBorder="1" applyAlignment="1">
      <alignment horizontal="center" vertical="top" wrapText="1"/>
    </xf>
    <xf numFmtId="0" fontId="4" fillId="0" borderId="54" xfId="0" applyFont="1" applyFill="1" applyBorder="1" applyAlignment="1">
      <alignment horizontal="left" vertical="top" wrapText="1"/>
    </xf>
    <xf numFmtId="0" fontId="4" fillId="0" borderId="52" xfId="0" applyFont="1" applyFill="1" applyBorder="1" applyAlignment="1">
      <alignment horizontal="left" vertical="top" wrapText="1"/>
    </xf>
    <xf numFmtId="49" fontId="5" fillId="2" borderId="39"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19" fillId="0" borderId="11" xfId="0" applyFont="1" applyFill="1" applyBorder="1" applyAlignment="1">
      <alignment horizontal="center" vertical="top"/>
    </xf>
    <xf numFmtId="0" fontId="6" fillId="0" borderId="55" xfId="0" applyFont="1" applyBorder="1" applyAlignment="1">
      <alignment horizontal="center" vertical="top"/>
    </xf>
    <xf numFmtId="164" fontId="6" fillId="0" borderId="36" xfId="0" applyNumberFormat="1" applyFont="1" applyBorder="1" applyAlignment="1">
      <alignment horizontal="center" vertical="center"/>
    </xf>
    <xf numFmtId="0" fontId="6" fillId="0" borderId="65" xfId="5" applyFont="1" applyFill="1" applyBorder="1" applyAlignment="1">
      <alignment vertical="top" wrapText="1"/>
    </xf>
    <xf numFmtId="49" fontId="20" fillId="0" borderId="0" xfId="5" applyNumberFormat="1" applyFont="1" applyFill="1" applyBorder="1" applyAlignment="1">
      <alignment horizontal="center" vertical="top" wrapText="1"/>
    </xf>
    <xf numFmtId="0" fontId="7" fillId="0" borderId="0" xfId="5" applyFont="1" applyAlignment="1">
      <alignment vertical="top" wrapText="1"/>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5" fillId="2" borderId="34" xfId="5" applyNumberFormat="1" applyFont="1" applyFill="1" applyBorder="1" applyAlignment="1">
      <alignment horizontal="center" vertical="top"/>
    </xf>
    <xf numFmtId="49" fontId="5" fillId="2" borderId="39" xfId="5" applyNumberFormat="1" applyFont="1" applyFill="1" applyBorder="1" applyAlignment="1">
      <alignment horizontal="center" vertical="top"/>
    </xf>
    <xf numFmtId="49" fontId="5" fillId="3" borderId="26" xfId="5" applyNumberFormat="1" applyFont="1" applyFill="1" applyBorder="1" applyAlignment="1">
      <alignment horizontal="center" vertical="top"/>
    </xf>
    <xf numFmtId="49" fontId="5" fillId="3" borderId="19" xfId="5" applyNumberFormat="1" applyFont="1" applyFill="1" applyBorder="1" applyAlignment="1">
      <alignment horizontal="center" vertical="top"/>
    </xf>
    <xf numFmtId="49" fontId="5" fillId="3" borderId="30" xfId="5" applyNumberFormat="1" applyFont="1" applyFill="1" applyBorder="1" applyAlignment="1">
      <alignment horizontal="center" vertical="top"/>
    </xf>
    <xf numFmtId="49" fontId="17" fillId="0" borderId="18" xfId="5" applyNumberFormat="1" applyFont="1" applyBorder="1" applyAlignment="1">
      <alignment horizontal="center" vertical="top"/>
    </xf>
    <xf numFmtId="49" fontId="2" fillId="0" borderId="50"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42" xfId="5" applyNumberFormat="1" applyFont="1" applyBorder="1" applyAlignment="1">
      <alignment horizontal="center" vertical="top"/>
    </xf>
    <xf numFmtId="49" fontId="5" fillId="2" borderId="59" xfId="5" applyNumberFormat="1" applyFont="1" applyFill="1" applyBorder="1" applyAlignment="1">
      <alignment horizontal="center" vertical="top"/>
    </xf>
    <xf numFmtId="49" fontId="5" fillId="3" borderId="7" xfId="5" applyNumberFormat="1" applyFont="1" applyFill="1" applyBorder="1" applyAlignment="1">
      <alignment horizontal="center" vertical="top"/>
    </xf>
    <xf numFmtId="0" fontId="6" fillId="0" borderId="10" xfId="5" applyFont="1" applyFill="1" applyBorder="1" applyAlignment="1" applyProtection="1">
      <alignment vertical="top" wrapText="1"/>
      <protection locked="0"/>
    </xf>
    <xf numFmtId="0" fontId="2" fillId="0" borderId="1" xfId="5" applyFont="1" applyBorder="1" applyAlignment="1">
      <alignment horizontal="center" vertical="center" textRotation="90" wrapText="1"/>
    </xf>
    <xf numFmtId="49" fontId="6" fillId="0" borderId="5" xfId="0" applyNumberFormat="1" applyFont="1" applyBorder="1" applyAlignment="1">
      <alignment horizontal="center" vertical="top"/>
    </xf>
    <xf numFmtId="2" fontId="6" fillId="11" borderId="59" xfId="0" applyNumberFormat="1" applyFont="1" applyFill="1" applyBorder="1" applyAlignment="1">
      <alignment horizontal="center" vertical="top"/>
    </xf>
    <xf numFmtId="2" fontId="6" fillId="10" borderId="56" xfId="0" applyNumberFormat="1" applyFont="1" applyFill="1" applyBorder="1" applyAlignment="1">
      <alignment horizontal="center" vertical="top"/>
    </xf>
    <xf numFmtId="0" fontId="46" fillId="0" borderId="51" xfId="0" applyFont="1" applyFill="1" applyBorder="1" applyAlignment="1">
      <alignment horizontal="left" vertical="top" wrapText="1"/>
    </xf>
    <xf numFmtId="9" fontId="45" fillId="0" borderId="61" xfId="0" applyNumberFormat="1" applyFont="1" applyFill="1" applyBorder="1" applyAlignment="1">
      <alignment horizontal="center" vertical="top"/>
    </xf>
    <xf numFmtId="9" fontId="45" fillId="0" borderId="57" xfId="0" applyNumberFormat="1" applyFont="1" applyFill="1" applyBorder="1" applyAlignment="1">
      <alignment horizontal="center" vertical="top"/>
    </xf>
    <xf numFmtId="9" fontId="45" fillId="0" borderId="69" xfId="0" applyNumberFormat="1" applyFont="1" applyFill="1" applyBorder="1" applyAlignment="1">
      <alignment horizontal="center" vertical="top"/>
    </xf>
    <xf numFmtId="0" fontId="46" fillId="0" borderId="42" xfId="0" applyFont="1" applyFill="1" applyBorder="1" applyAlignment="1">
      <alignment horizontal="left" vertical="top" wrapText="1"/>
    </xf>
    <xf numFmtId="9" fontId="45" fillId="0" borderId="39" xfId="0" applyNumberFormat="1" applyFont="1" applyFill="1" applyBorder="1" applyAlignment="1">
      <alignment horizontal="center" vertical="top"/>
    </xf>
    <xf numFmtId="9" fontId="45" fillId="0" borderId="30" xfId="0" applyNumberFormat="1" applyFont="1" applyFill="1" applyBorder="1" applyAlignment="1">
      <alignment horizontal="center" vertical="top"/>
    </xf>
    <xf numFmtId="9" fontId="45" fillId="0" borderId="45" xfId="0" applyNumberFormat="1" applyFont="1" applyFill="1" applyBorder="1" applyAlignment="1">
      <alignment horizontal="center" vertical="top"/>
    </xf>
    <xf numFmtId="2" fontId="5" fillId="0" borderId="14" xfId="0" applyNumberFormat="1" applyFont="1" applyFill="1" applyBorder="1" applyAlignment="1">
      <alignment horizontal="center" vertical="top"/>
    </xf>
    <xf numFmtId="2" fontId="5" fillId="0" borderId="16" xfId="0" applyNumberFormat="1" applyFont="1" applyFill="1" applyBorder="1" applyAlignment="1">
      <alignment horizontal="center" vertical="top"/>
    </xf>
    <xf numFmtId="164" fontId="30" fillId="0" borderId="0" xfId="0" applyNumberFormat="1" applyFont="1" applyFill="1" applyBorder="1" applyAlignment="1">
      <alignment vertical="top"/>
    </xf>
    <xf numFmtId="0" fontId="30" fillId="0" borderId="0" xfId="0" applyFont="1" applyFill="1" applyBorder="1" applyAlignment="1">
      <alignment vertical="top"/>
    </xf>
    <xf numFmtId="0" fontId="6" fillId="0" borderId="58" xfId="0" applyFont="1" applyBorder="1" applyAlignment="1">
      <alignment horizontal="center" vertical="top"/>
    </xf>
    <xf numFmtId="0" fontId="6" fillId="0" borderId="55" xfId="0" applyFont="1" applyFill="1" applyBorder="1" applyAlignment="1">
      <alignment horizontal="center" vertical="top" wrapText="1"/>
    </xf>
    <xf numFmtId="0" fontId="15" fillId="0" borderId="31" xfId="0" applyFont="1" applyBorder="1" applyAlignment="1">
      <alignment vertical="top"/>
    </xf>
    <xf numFmtId="2" fontId="4" fillId="0" borderId="17" xfId="3" applyNumberFormat="1" applyFont="1" applyBorder="1" applyAlignment="1">
      <alignment horizontal="center"/>
    </xf>
    <xf numFmtId="164" fontId="4" fillId="0" borderId="5" xfId="0" applyNumberFormat="1" applyFont="1" applyFill="1" applyBorder="1" applyAlignment="1">
      <alignment vertical="center"/>
    </xf>
    <xf numFmtId="0" fontId="10" fillId="0" borderId="28" xfId="9" applyFont="1" applyBorder="1" applyAlignment="1">
      <alignment vertical="top" wrapText="1"/>
    </xf>
    <xf numFmtId="0" fontId="24" fillId="0" borderId="57" xfId="0" applyFont="1" applyBorder="1" applyAlignment="1">
      <alignment horizontal="center" vertical="top"/>
    </xf>
    <xf numFmtId="164" fontId="3" fillId="0" borderId="26" xfId="0" applyNumberFormat="1" applyFont="1" applyFill="1" applyBorder="1" applyAlignment="1">
      <alignment vertical="top"/>
    </xf>
    <xf numFmtId="164" fontId="6" fillId="0" borderId="27" xfId="0" applyNumberFormat="1" applyFont="1" applyFill="1" applyBorder="1" applyAlignment="1">
      <alignment vertical="top"/>
    </xf>
    <xf numFmtId="1" fontId="4" fillId="0" borderId="57" xfId="0" applyNumberFormat="1" applyFont="1" applyFill="1" applyBorder="1" applyAlignment="1">
      <alignment horizontal="center" vertical="top" wrapText="1"/>
    </xf>
    <xf numFmtId="1" fontId="4" fillId="0" borderId="56" xfId="0" applyNumberFormat="1" applyFont="1" applyFill="1" applyBorder="1" applyAlignment="1">
      <alignment horizontal="center" vertical="top" wrapText="1"/>
    </xf>
    <xf numFmtId="164" fontId="3" fillId="0" borderId="26" xfId="0" applyNumberFormat="1" applyFont="1" applyFill="1" applyBorder="1" applyAlignment="1">
      <alignment horizontal="center" vertical="top" wrapText="1"/>
    </xf>
    <xf numFmtId="164" fontId="4" fillId="0" borderId="49" xfId="0" applyNumberFormat="1" applyFont="1" applyFill="1" applyBorder="1" applyAlignment="1">
      <alignment horizontal="center" vertical="top"/>
    </xf>
    <xf numFmtId="164" fontId="4" fillId="0" borderId="14" xfId="0" applyNumberFormat="1" applyFont="1" applyFill="1" applyBorder="1" applyAlignment="1">
      <alignment horizontal="center" vertical="top"/>
    </xf>
    <xf numFmtId="164" fontId="3" fillId="13" borderId="12" xfId="0" applyNumberFormat="1" applyFont="1" applyFill="1" applyBorder="1" applyAlignment="1">
      <alignment horizontal="center" vertical="top"/>
    </xf>
    <xf numFmtId="0" fontId="7" fillId="0" borderId="0" xfId="5" applyFont="1" applyAlignment="1">
      <alignment vertical="top"/>
    </xf>
    <xf numFmtId="0" fontId="7" fillId="0" borderId="0" xfId="5" applyFont="1" applyAlignment="1">
      <alignment horizontal="center" vertical="top"/>
    </xf>
    <xf numFmtId="164" fontId="6" fillId="0" borderId="70" xfId="5" applyNumberFormat="1" applyFont="1" applyFill="1" applyBorder="1" applyAlignment="1">
      <alignment horizontal="center" vertical="top"/>
    </xf>
    <xf numFmtId="0" fontId="6" fillId="0" borderId="64" xfId="5" applyFont="1" applyFill="1" applyBorder="1" applyAlignment="1">
      <alignment horizontal="center" vertical="top"/>
    </xf>
    <xf numFmtId="0" fontId="6" fillId="0" borderId="66" xfId="5" applyFont="1" applyFill="1" applyBorder="1" applyAlignment="1">
      <alignment vertical="top" wrapText="1"/>
    </xf>
    <xf numFmtId="2" fontId="45" fillId="0" borderId="17" xfId="3" applyNumberFormat="1" applyFont="1" applyBorder="1" applyAlignment="1">
      <alignment horizontal="center"/>
    </xf>
    <xf numFmtId="164" fontId="49" fillId="5" borderId="9" xfId="0" applyNumberFormat="1" applyFont="1" applyFill="1" applyBorder="1" applyAlignment="1">
      <alignment horizontal="center" vertical="center"/>
    </xf>
    <xf numFmtId="164" fontId="45" fillId="11" borderId="14" xfId="0" applyNumberFormat="1" applyFont="1" applyFill="1" applyBorder="1" applyAlignment="1">
      <alignment horizontal="center" vertical="center"/>
    </xf>
    <xf numFmtId="0" fontId="45" fillId="11" borderId="5" xfId="0" applyFont="1" applyFill="1" applyBorder="1" applyAlignment="1">
      <alignment horizontal="center" vertical="top"/>
    </xf>
    <xf numFmtId="0" fontId="45" fillId="0" borderId="18" xfId="0" applyFont="1" applyBorder="1" applyAlignment="1">
      <alignment horizontal="center" vertical="top"/>
    </xf>
    <xf numFmtId="164" fontId="45" fillId="0" borderId="28" xfId="0" applyNumberFormat="1" applyFont="1" applyBorder="1" applyAlignment="1">
      <alignment horizontal="center" vertical="center"/>
    </xf>
    <xf numFmtId="2" fontId="62" fillId="0" borderId="28" xfId="0" applyNumberFormat="1" applyFont="1" applyFill="1" applyBorder="1" applyAlignment="1">
      <alignment horizontal="center" vertical="top"/>
    </xf>
    <xf numFmtId="2" fontId="63" fillId="0" borderId="56" xfId="0" applyNumberFormat="1" applyFont="1" applyFill="1" applyBorder="1" applyAlignment="1">
      <alignment horizontal="center" vertical="top"/>
    </xf>
    <xf numFmtId="2" fontId="34" fillId="10" borderId="37" xfId="0" applyNumberFormat="1" applyFont="1" applyFill="1" applyBorder="1" applyAlignment="1">
      <alignment horizontal="center" vertical="top"/>
    </xf>
    <xf numFmtId="0" fontId="64" fillId="0" borderId="0" xfId="0" applyFont="1" applyFill="1" applyBorder="1" applyAlignment="1">
      <alignment vertical="top" wrapText="1"/>
    </xf>
    <xf numFmtId="164" fontId="41" fillId="2" borderId="3" xfId="0" applyNumberFormat="1" applyFont="1" applyFill="1" applyBorder="1" applyAlignment="1">
      <alignment horizontal="center" vertical="top"/>
    </xf>
    <xf numFmtId="0" fontId="65" fillId="0" borderId="0" xfId="0" applyFont="1" applyAlignment="1">
      <alignment vertical="top"/>
    </xf>
    <xf numFmtId="0" fontId="65" fillId="0" borderId="0" xfId="0" applyNumberFormat="1" applyFont="1" applyAlignment="1">
      <alignment vertical="top"/>
    </xf>
    <xf numFmtId="0" fontId="66" fillId="0" borderId="0" xfId="0" applyFont="1" applyAlignment="1">
      <alignment vertical="top"/>
    </xf>
    <xf numFmtId="0" fontId="6" fillId="0" borderId="5" xfId="0" applyFont="1" applyBorder="1" applyAlignment="1">
      <alignment horizontal="center" vertical="top" wrapText="1"/>
    </xf>
    <xf numFmtId="0" fontId="6" fillId="0" borderId="15" xfId="0" applyFont="1" applyFill="1" applyBorder="1" applyAlignment="1">
      <alignment vertical="top" wrapText="1"/>
    </xf>
    <xf numFmtId="0" fontId="6" fillId="0" borderId="14" xfId="0" applyFont="1" applyFill="1" applyBorder="1" applyAlignment="1">
      <alignment horizontal="center" vertical="top"/>
    </xf>
    <xf numFmtId="0" fontId="6" fillId="0" borderId="16" xfId="0" applyFont="1" applyFill="1" applyBorder="1" applyAlignment="1">
      <alignment horizontal="center" vertical="top"/>
    </xf>
    <xf numFmtId="0" fontId="6" fillId="0" borderId="57" xfId="0" applyNumberFormat="1" applyFont="1" applyFill="1" applyBorder="1" applyAlignment="1">
      <alignment horizontal="center" vertical="top"/>
    </xf>
    <xf numFmtId="0" fontId="6" fillId="0" borderId="62" xfId="0" applyNumberFormat="1" applyFont="1" applyFill="1" applyBorder="1" applyAlignment="1">
      <alignment horizontal="center" vertical="top"/>
    </xf>
    <xf numFmtId="0" fontId="6" fillId="0" borderId="56" xfId="0" applyNumberFormat="1" applyFont="1" applyFill="1" applyBorder="1" applyAlignment="1">
      <alignment horizontal="center" vertical="top"/>
    </xf>
    <xf numFmtId="0" fontId="6" fillId="0" borderId="55" xfId="0" applyFont="1" applyBorder="1" applyAlignment="1">
      <alignment horizontal="center" vertical="top" wrapText="1"/>
    </xf>
    <xf numFmtId="0" fontId="6" fillId="0" borderId="61" xfId="0" applyFont="1" applyBorder="1" applyAlignment="1">
      <alignment vertical="top" wrapText="1"/>
    </xf>
    <xf numFmtId="0" fontId="6" fillId="0" borderId="39" xfId="0" applyFont="1" applyBorder="1" applyAlignment="1">
      <alignment vertical="top" wrapText="1"/>
    </xf>
    <xf numFmtId="0" fontId="6" fillId="0" borderId="43" xfId="0" applyNumberFormat="1" applyFont="1" applyFill="1" applyBorder="1" applyAlignment="1">
      <alignment horizontal="center" vertical="top"/>
    </xf>
    <xf numFmtId="164" fontId="6" fillId="0" borderId="76" xfId="0" applyNumberFormat="1" applyFont="1" applyFill="1" applyBorder="1" applyAlignment="1">
      <alignment horizontal="center" vertical="center"/>
    </xf>
    <xf numFmtId="0" fontId="6" fillId="0" borderId="26" xfId="0" applyFont="1" applyFill="1" applyBorder="1" applyAlignment="1">
      <alignment horizontal="center" vertical="top" wrapText="1"/>
    </xf>
    <xf numFmtId="164" fontId="5" fillId="0" borderId="0" xfId="0" applyNumberFormat="1" applyFont="1" applyFill="1" applyBorder="1" applyAlignment="1">
      <alignment horizontal="center" vertical="center" wrapText="1"/>
    </xf>
    <xf numFmtId="164" fontId="2" fillId="0" borderId="0" xfId="0" applyNumberFormat="1" applyFont="1" applyBorder="1" applyAlignment="1">
      <alignment vertical="top"/>
    </xf>
    <xf numFmtId="0" fontId="6" fillId="0" borderId="76" xfId="0" applyFont="1" applyFill="1" applyBorder="1" applyAlignment="1">
      <alignment vertical="top" wrapText="1"/>
    </xf>
    <xf numFmtId="0" fontId="67" fillId="0" borderId="51" xfId="0" applyFont="1" applyFill="1" applyBorder="1" applyAlignment="1">
      <alignment horizontal="center" vertical="top" wrapText="1"/>
    </xf>
    <xf numFmtId="164" fontId="67" fillId="0" borderId="78" xfId="0" applyNumberFormat="1" applyFont="1" applyFill="1" applyBorder="1" applyAlignment="1">
      <alignment horizontal="center" vertical="center"/>
    </xf>
    <xf numFmtId="164" fontId="67" fillId="0" borderId="57" xfId="0" applyNumberFormat="1" applyFont="1" applyFill="1" applyBorder="1" applyAlignment="1">
      <alignment horizontal="center" vertical="center"/>
    </xf>
    <xf numFmtId="164" fontId="67" fillId="0" borderId="70" xfId="0" applyNumberFormat="1" applyFont="1" applyFill="1" applyBorder="1" applyAlignment="1">
      <alignment horizontal="center" vertical="center"/>
    </xf>
    <xf numFmtId="164" fontId="67" fillId="0" borderId="51" xfId="0" applyNumberFormat="1" applyFont="1" applyFill="1" applyBorder="1" applyAlignment="1">
      <alignment horizontal="center" vertical="center" wrapText="1"/>
    </xf>
    <xf numFmtId="164" fontId="67" fillId="0" borderId="51" xfId="0" applyNumberFormat="1" applyFont="1" applyFill="1" applyBorder="1" applyAlignment="1">
      <alignment horizontal="center" vertical="center"/>
    </xf>
    <xf numFmtId="0" fontId="6" fillId="0" borderId="0" xfId="0" applyNumberFormat="1" applyFont="1" applyFill="1" applyBorder="1" applyAlignment="1">
      <alignment horizontal="center" vertical="top"/>
    </xf>
    <xf numFmtId="164" fontId="5" fillId="5" borderId="12" xfId="0" applyNumberFormat="1" applyFont="1" applyFill="1" applyBorder="1" applyAlignment="1">
      <alignment horizontal="center" vertical="center" wrapText="1"/>
    </xf>
    <xf numFmtId="164" fontId="24" fillId="11" borderId="25" xfId="0" applyNumberFormat="1" applyFont="1" applyFill="1" applyBorder="1" applyAlignment="1">
      <alignment horizontal="center" vertical="center"/>
    </xf>
    <xf numFmtId="164" fontId="24" fillId="11" borderId="5" xfId="0" applyNumberFormat="1" applyFont="1" applyFill="1" applyBorder="1" applyAlignment="1">
      <alignment horizontal="center" vertical="center"/>
    </xf>
    <xf numFmtId="0" fontId="6" fillId="0" borderId="0" xfId="0" applyFont="1" applyBorder="1" applyAlignment="1">
      <alignment vertical="top"/>
    </xf>
    <xf numFmtId="0" fontId="6" fillId="0" borderId="0" xfId="0" applyFont="1" applyBorder="1" applyAlignment="1">
      <alignment horizontal="left" vertical="top"/>
    </xf>
    <xf numFmtId="0" fontId="24" fillId="11" borderId="8" xfId="0" applyFont="1" applyFill="1" applyBorder="1" applyAlignment="1">
      <alignment horizontal="center" vertical="top"/>
    </xf>
    <xf numFmtId="164" fontId="24" fillId="11" borderId="79" xfId="0" applyNumberFormat="1" applyFont="1" applyFill="1" applyBorder="1" applyAlignment="1">
      <alignment horizontal="center" vertical="center"/>
    </xf>
    <xf numFmtId="164" fontId="24" fillId="11" borderId="9" xfId="0" applyNumberFormat="1" applyFont="1" applyFill="1" applyBorder="1" applyAlignment="1">
      <alignment horizontal="center" vertical="center"/>
    </xf>
    <xf numFmtId="164" fontId="24" fillId="11" borderId="72" xfId="0" applyNumberFormat="1" applyFont="1" applyFill="1" applyBorder="1" applyAlignment="1">
      <alignment horizontal="center" vertical="center"/>
    </xf>
    <xf numFmtId="164" fontId="24" fillId="11" borderId="8" xfId="0" applyNumberFormat="1" applyFont="1" applyFill="1" applyBorder="1" applyAlignment="1">
      <alignment horizontal="center" vertical="center"/>
    </xf>
    <xf numFmtId="0" fontId="6" fillId="0" borderId="19" xfId="0" applyFont="1" applyFill="1" applyBorder="1" applyAlignment="1">
      <alignment horizontal="center" vertical="top" wrapText="1"/>
    </xf>
    <xf numFmtId="0" fontId="29" fillId="5" borderId="12" xfId="0" applyFont="1" applyFill="1" applyBorder="1" applyAlignment="1">
      <alignment horizontal="center" vertical="top"/>
    </xf>
    <xf numFmtId="164" fontId="29" fillId="5" borderId="48" xfId="0" applyNumberFormat="1" applyFont="1" applyFill="1" applyBorder="1" applyAlignment="1">
      <alignment horizontal="center" vertical="center"/>
    </xf>
    <xf numFmtId="164" fontId="29" fillId="5" borderId="21" xfId="0" applyNumberFormat="1" applyFont="1" applyFill="1" applyBorder="1" applyAlignment="1">
      <alignment horizontal="center" vertical="center"/>
    </xf>
    <xf numFmtId="164" fontId="29" fillId="5" borderId="12" xfId="0" applyNumberFormat="1" applyFont="1" applyFill="1" applyBorder="1" applyAlignment="1">
      <alignment horizontal="center" vertical="center"/>
    </xf>
    <xf numFmtId="0" fontId="2" fillId="0" borderId="26" xfId="0" applyNumberFormat="1" applyFont="1" applyFill="1" applyBorder="1" applyAlignment="1">
      <alignment horizontal="center" vertical="top"/>
    </xf>
    <xf numFmtId="0" fontId="2" fillId="0" borderId="67" xfId="0" applyNumberFormat="1" applyFont="1" applyFill="1" applyBorder="1" applyAlignment="1">
      <alignment horizontal="center" vertical="top"/>
    </xf>
    <xf numFmtId="164" fontId="6" fillId="0" borderId="61" xfId="0" applyNumberFormat="1" applyFont="1" applyFill="1" applyBorder="1" applyAlignment="1">
      <alignment horizontal="center" vertical="center"/>
    </xf>
    <xf numFmtId="164" fontId="6" fillId="0" borderId="57" xfId="0" applyNumberFormat="1" applyFont="1" applyFill="1" applyBorder="1" applyAlignment="1">
      <alignment horizontal="center" vertical="center"/>
    </xf>
    <xf numFmtId="164" fontId="6" fillId="0" borderId="56" xfId="0" applyNumberFormat="1" applyFont="1" applyFill="1" applyBorder="1" applyAlignment="1">
      <alignment horizontal="center" vertical="center"/>
    </xf>
    <xf numFmtId="164" fontId="5" fillId="5" borderId="13" xfId="0" applyNumberFormat="1" applyFont="1" applyFill="1" applyBorder="1" applyAlignment="1">
      <alignment horizontal="center" vertical="center" wrapText="1"/>
    </xf>
    <xf numFmtId="164" fontId="5" fillId="5" borderId="1" xfId="0" applyNumberFormat="1" applyFont="1" applyFill="1" applyBorder="1" applyAlignment="1">
      <alignment horizontal="center" vertical="center" wrapText="1"/>
    </xf>
    <xf numFmtId="164" fontId="5" fillId="5" borderId="2" xfId="0" applyNumberFormat="1" applyFont="1" applyFill="1" applyBorder="1" applyAlignment="1">
      <alignment horizontal="center" vertical="center" wrapText="1"/>
    </xf>
    <xf numFmtId="164" fontId="6" fillId="0" borderId="51" xfId="0" applyNumberFormat="1" applyFont="1" applyFill="1" applyBorder="1" applyAlignment="1">
      <alignment horizontal="center" vertical="center" wrapText="1"/>
    </xf>
    <xf numFmtId="164" fontId="41" fillId="6" borderId="49" xfId="0" applyNumberFormat="1" applyFont="1" applyFill="1" applyBorder="1" applyAlignment="1">
      <alignment horizontal="center" vertical="top"/>
    </xf>
    <xf numFmtId="164" fontId="2" fillId="0" borderId="0" xfId="0" applyNumberFormat="1" applyFont="1" applyAlignment="1">
      <alignment vertical="top"/>
    </xf>
    <xf numFmtId="164" fontId="19" fillId="0" borderId="0" xfId="0" applyNumberFormat="1" applyFont="1" applyAlignment="1">
      <alignment vertical="top"/>
    </xf>
    <xf numFmtId="0" fontId="53" fillId="11" borderId="5" xfId="0" applyFont="1" applyFill="1" applyBorder="1" applyAlignment="1">
      <alignment horizontal="center" vertical="top"/>
    </xf>
    <xf numFmtId="164" fontId="53" fillId="11" borderId="76" xfId="0" applyNumberFormat="1" applyFont="1" applyFill="1" applyBorder="1" applyAlignment="1">
      <alignment horizontal="center" vertical="center"/>
    </xf>
    <xf numFmtId="164" fontId="53" fillId="11" borderId="14" xfId="0" applyNumberFormat="1" applyFont="1" applyFill="1" applyBorder="1" applyAlignment="1">
      <alignment horizontal="center" vertical="center"/>
    </xf>
    <xf numFmtId="0" fontId="6" fillId="0" borderId="6" xfId="0" applyFont="1" applyBorder="1" applyAlignment="1">
      <alignment vertical="top" wrapText="1"/>
    </xf>
    <xf numFmtId="0" fontId="45" fillId="0" borderId="18" xfId="0" applyFont="1" applyBorder="1" applyAlignment="1">
      <alignment horizontal="center" vertical="top" wrapText="1"/>
    </xf>
    <xf numFmtId="164" fontId="41" fillId="6" borderId="12" xfId="5" applyNumberFormat="1" applyFont="1" applyFill="1" applyBorder="1" applyAlignment="1">
      <alignment horizontal="center" vertical="top"/>
    </xf>
    <xf numFmtId="0" fontId="45" fillId="0" borderId="5" xfId="5" applyFont="1" applyFill="1" applyBorder="1" applyAlignment="1">
      <alignment horizontal="center" vertical="top"/>
    </xf>
    <xf numFmtId="164" fontId="6" fillId="11" borderId="15" xfId="5" applyNumberFormat="1" applyFont="1" applyFill="1" applyBorder="1" applyAlignment="1">
      <alignment horizontal="center" vertical="top"/>
    </xf>
    <xf numFmtId="164" fontId="45" fillId="0" borderId="14" xfId="5" applyNumberFormat="1" applyFont="1" applyFill="1" applyBorder="1" applyAlignment="1">
      <alignment horizontal="center" vertical="top"/>
    </xf>
    <xf numFmtId="164" fontId="45" fillId="0" borderId="76" xfId="5" applyNumberFormat="1" applyFont="1" applyFill="1" applyBorder="1" applyAlignment="1">
      <alignment horizontal="center" vertical="top"/>
    </xf>
    <xf numFmtId="164" fontId="45" fillId="0" borderId="25" xfId="5" applyNumberFormat="1" applyFont="1" applyFill="1" applyBorder="1" applyAlignment="1">
      <alignment horizontal="center" vertical="top"/>
    </xf>
    <xf numFmtId="0" fontId="45" fillId="0" borderId="51" xfId="5" applyFont="1" applyFill="1" applyBorder="1" applyAlignment="1">
      <alignment horizontal="center" vertical="top"/>
    </xf>
    <xf numFmtId="164" fontId="45" fillId="0" borderId="78" xfId="5" applyNumberFormat="1" applyFont="1" applyFill="1" applyBorder="1" applyAlignment="1">
      <alignment horizontal="center" vertical="top"/>
    </xf>
    <xf numFmtId="164" fontId="45" fillId="0" borderId="57" xfId="5" applyNumberFormat="1" applyFont="1" applyFill="1" applyBorder="1" applyAlignment="1">
      <alignment horizontal="center" vertical="top"/>
    </xf>
    <xf numFmtId="164" fontId="45" fillId="0" borderId="15" xfId="5" applyNumberFormat="1" applyFont="1" applyFill="1" applyBorder="1" applyAlignment="1">
      <alignment horizontal="center" vertical="top"/>
    </xf>
    <xf numFmtId="164" fontId="45" fillId="0" borderId="17" xfId="5" applyNumberFormat="1" applyFont="1" applyFill="1" applyBorder="1" applyAlignment="1">
      <alignment horizontal="center" vertical="top"/>
    </xf>
    <xf numFmtId="164" fontId="45" fillId="0" borderId="5" xfId="5" applyNumberFormat="1" applyFont="1" applyFill="1" applyBorder="1" applyAlignment="1">
      <alignment horizontal="center" vertical="top"/>
    </xf>
    <xf numFmtId="0" fontId="45" fillId="0" borderId="18" xfId="5" applyFont="1" applyFill="1" applyBorder="1" applyAlignment="1">
      <alignment horizontal="center" vertical="top"/>
    </xf>
    <xf numFmtId="164" fontId="45" fillId="0" borderId="28" xfId="5" applyNumberFormat="1" applyFont="1" applyFill="1" applyBorder="1" applyAlignment="1">
      <alignment horizontal="center" vertical="top"/>
    </xf>
    <xf numFmtId="164" fontId="45" fillId="0" borderId="19" xfId="5" applyNumberFormat="1" applyFont="1" applyFill="1" applyBorder="1" applyAlignment="1">
      <alignment horizontal="center" vertical="top"/>
    </xf>
    <xf numFmtId="164" fontId="45" fillId="0" borderId="18" xfId="5" applyNumberFormat="1" applyFont="1" applyFill="1" applyBorder="1" applyAlignment="1">
      <alignment horizontal="center" vertical="top"/>
    </xf>
    <xf numFmtId="164" fontId="45" fillId="0" borderId="36" xfId="5" applyNumberFormat="1" applyFont="1" applyFill="1" applyBorder="1" applyAlignment="1">
      <alignment horizontal="center" vertical="top"/>
    </xf>
    <xf numFmtId="0" fontId="45" fillId="0" borderId="55" xfId="5" applyFont="1" applyFill="1" applyBorder="1" applyAlignment="1">
      <alignment horizontal="center" vertical="top"/>
    </xf>
    <xf numFmtId="164" fontId="45" fillId="0" borderId="58" xfId="5" applyNumberFormat="1" applyFont="1" applyFill="1" applyBorder="1" applyAlignment="1">
      <alignment horizontal="center" vertical="top"/>
    </xf>
    <xf numFmtId="164" fontId="45" fillId="0" borderId="55" xfId="5" applyNumberFormat="1" applyFont="1" applyFill="1" applyBorder="1" applyAlignment="1">
      <alignment horizontal="center" vertical="top"/>
    </xf>
    <xf numFmtId="0" fontId="45" fillId="0" borderId="8" xfId="5" applyFont="1" applyFill="1" applyBorder="1" applyAlignment="1">
      <alignment horizontal="center" vertical="top"/>
    </xf>
    <xf numFmtId="164" fontId="45" fillId="0" borderId="79" xfId="5" applyNumberFormat="1" applyFont="1" applyFill="1" applyBorder="1" applyAlignment="1">
      <alignment horizontal="center" vertical="top"/>
    </xf>
    <xf numFmtId="164" fontId="45" fillId="0" borderId="9" xfId="5" applyNumberFormat="1" applyFont="1" applyFill="1" applyBorder="1" applyAlignment="1">
      <alignment horizontal="center" vertical="top"/>
    </xf>
    <xf numFmtId="49" fontId="5" fillId="2" borderId="34" xfId="5" applyNumberFormat="1" applyFont="1" applyFill="1" applyBorder="1" applyAlignment="1">
      <alignment horizontal="center" vertical="top"/>
    </xf>
    <xf numFmtId="0" fontId="58" fillId="0" borderId="26" xfId="0" applyFont="1" applyFill="1" applyBorder="1" applyAlignment="1">
      <alignment horizontal="center" vertical="top" wrapText="1"/>
    </xf>
    <xf numFmtId="0" fontId="6" fillId="0" borderId="3" xfId="0" applyFont="1" applyBorder="1" applyAlignment="1">
      <alignment horizontal="center"/>
    </xf>
    <xf numFmtId="0" fontId="18" fillId="5" borderId="18" xfId="0" applyFont="1" applyFill="1" applyBorder="1" applyAlignment="1">
      <alignment horizontal="center" vertical="top"/>
    </xf>
    <xf numFmtId="49" fontId="20" fillId="0" borderId="0" xfId="0" applyNumberFormat="1" applyFont="1" applyFill="1" applyBorder="1" applyAlignment="1">
      <alignment horizontal="center" vertical="top" wrapText="1"/>
    </xf>
    <xf numFmtId="0" fontId="4" fillId="0" borderId="31" xfId="0" applyFont="1" applyFill="1" applyBorder="1" applyAlignment="1">
      <alignment horizontal="left" vertical="top" wrapText="1"/>
    </xf>
    <xf numFmtId="0" fontId="6" fillId="0" borderId="18" xfId="0" applyFont="1" applyFill="1" applyBorder="1" applyAlignment="1">
      <alignment horizontal="center" vertical="top" wrapText="1"/>
    </xf>
    <xf numFmtId="0" fontId="2" fillId="0" borderId="1" xfId="0" applyFont="1" applyFill="1" applyBorder="1" applyAlignment="1">
      <alignment horizontal="center" vertical="center" textRotation="90" wrapText="1"/>
    </xf>
    <xf numFmtId="0" fontId="10" fillId="0" borderId="0" xfId="0" applyFont="1" applyFill="1" applyBorder="1" applyAlignment="1">
      <alignment horizontal="center" vertical="top"/>
    </xf>
    <xf numFmtId="0" fontId="4" fillId="0" borderId="36" xfId="0" applyFont="1" applyFill="1" applyBorder="1" applyAlignment="1">
      <alignment horizontal="center" vertical="top" wrapText="1"/>
    </xf>
    <xf numFmtId="0" fontId="10" fillId="0" borderId="0" xfId="0" applyFont="1" applyFill="1" applyBorder="1" applyAlignment="1">
      <alignment vertical="top"/>
    </xf>
    <xf numFmtId="0" fontId="31" fillId="0" borderId="0" xfId="0" applyFont="1" applyFill="1" applyBorder="1" applyAlignment="1">
      <alignment vertical="top"/>
    </xf>
    <xf numFmtId="0" fontId="35" fillId="0" borderId="0" xfId="0" applyNumberFormat="1" applyFont="1" applyFill="1" applyBorder="1" applyAlignment="1">
      <alignment vertical="top"/>
    </xf>
    <xf numFmtId="0" fontId="35" fillId="0" borderId="0" xfId="0" applyFont="1" applyFill="1" applyBorder="1" applyAlignment="1">
      <alignment vertical="top"/>
    </xf>
    <xf numFmtId="0" fontId="35" fillId="0" borderId="0" xfId="0" applyFont="1" applyFill="1" applyBorder="1" applyAlignment="1">
      <alignment horizontal="center" vertical="top"/>
    </xf>
    <xf numFmtId="0" fontId="31" fillId="0" borderId="0" xfId="0" applyFont="1" applyFill="1" applyBorder="1" applyAlignment="1">
      <alignment horizontal="left" vertical="top" wrapText="1"/>
    </xf>
    <xf numFmtId="0" fontId="69" fillId="0" borderId="0" xfId="0" applyFont="1" applyFill="1" applyBorder="1" applyAlignment="1">
      <alignment vertical="top"/>
    </xf>
    <xf numFmtId="49" fontId="5" fillId="7" borderId="34" xfId="0" applyNumberFormat="1" applyFont="1" applyFill="1" applyBorder="1" applyAlignment="1">
      <alignment horizontal="center" vertical="top"/>
    </xf>
    <xf numFmtId="0" fontId="6" fillId="0" borderId="50" xfId="0" applyFont="1" applyFill="1" applyBorder="1" applyAlignment="1">
      <alignment horizontal="center" vertical="top"/>
    </xf>
    <xf numFmtId="164" fontId="6" fillId="0" borderId="67" xfId="0" applyNumberFormat="1" applyFont="1" applyFill="1" applyBorder="1" applyAlignment="1">
      <alignment horizontal="center" vertical="center"/>
    </xf>
    <xf numFmtId="164" fontId="6" fillId="0" borderId="35" xfId="0" applyNumberFormat="1" applyFont="1" applyFill="1" applyBorder="1" applyAlignment="1">
      <alignment horizontal="center" vertical="center"/>
    </xf>
    <xf numFmtId="164" fontId="6" fillId="0" borderId="27" xfId="0" applyNumberFormat="1" applyFont="1" applyFill="1" applyBorder="1" applyAlignment="1">
      <alignment horizontal="center" vertical="center"/>
    </xf>
    <xf numFmtId="164" fontId="6" fillId="10" borderId="50" xfId="0" applyNumberFormat="1" applyFont="1" applyFill="1" applyBorder="1" applyAlignment="1">
      <alignment horizontal="center" vertical="center" wrapText="1"/>
    </xf>
    <xf numFmtId="0" fontId="4" fillId="10" borderId="76" xfId="0" applyFont="1" applyFill="1" applyBorder="1" applyAlignment="1">
      <alignment horizontal="left" vertical="top"/>
    </xf>
    <xf numFmtId="0" fontId="2" fillId="10" borderId="14" xfId="0" applyFont="1" applyFill="1" applyBorder="1" applyAlignment="1">
      <alignment horizontal="center" vertical="top"/>
    </xf>
    <xf numFmtId="0" fontId="2" fillId="10" borderId="16" xfId="0" applyFont="1" applyFill="1" applyBorder="1" applyAlignment="1">
      <alignment horizontal="center" vertical="top"/>
    </xf>
    <xf numFmtId="164" fontId="6" fillId="0" borderId="38" xfId="0" applyNumberFormat="1" applyFont="1" applyFill="1" applyBorder="1" applyAlignment="1">
      <alignment horizontal="center" vertical="center"/>
    </xf>
    <xf numFmtId="164" fontId="6" fillId="0" borderId="74" xfId="0" applyNumberFormat="1" applyFont="1" applyFill="1" applyBorder="1" applyAlignment="1">
      <alignment horizontal="center" vertical="center"/>
    </xf>
    <xf numFmtId="0" fontId="4" fillId="0" borderId="41" xfId="0" applyFont="1" applyFill="1" applyBorder="1" applyAlignment="1">
      <alignment horizontal="left" vertical="top" wrapText="1"/>
    </xf>
    <xf numFmtId="0" fontId="69" fillId="0" borderId="0" xfId="0" applyFont="1" applyFill="1" applyBorder="1" applyAlignment="1">
      <alignment horizontal="left" vertical="top"/>
    </xf>
    <xf numFmtId="164" fontId="5" fillId="9" borderId="29" xfId="0" applyNumberFormat="1" applyFont="1" applyFill="1" applyBorder="1" applyAlignment="1">
      <alignment horizontal="center" vertical="center"/>
    </xf>
    <xf numFmtId="164" fontId="5" fillId="9" borderId="13" xfId="0" applyNumberFormat="1" applyFont="1" applyFill="1" applyBorder="1" applyAlignment="1">
      <alignment horizontal="center" vertical="center"/>
    </xf>
    <xf numFmtId="164" fontId="5" fillId="9" borderId="53" xfId="0" applyNumberFormat="1" applyFont="1" applyFill="1" applyBorder="1" applyAlignment="1">
      <alignment horizontal="center" vertical="center"/>
    </xf>
    <xf numFmtId="164" fontId="5" fillId="9" borderId="12" xfId="0" applyNumberFormat="1" applyFont="1" applyFill="1" applyBorder="1" applyAlignment="1">
      <alignment horizontal="center" vertical="center"/>
    </xf>
    <xf numFmtId="0" fontId="4" fillId="0" borderId="31" xfId="0" applyFont="1" applyFill="1" applyBorder="1" applyAlignment="1">
      <alignment horizontal="center" vertical="top" wrapText="1"/>
    </xf>
    <xf numFmtId="0" fontId="6" fillId="0" borderId="5" xfId="0" applyFont="1" applyFill="1" applyBorder="1" applyAlignment="1">
      <alignment horizontal="center" vertical="top"/>
    </xf>
    <xf numFmtId="164" fontId="24" fillId="10" borderId="25" xfId="0" applyNumberFormat="1" applyFont="1" applyFill="1" applyBorder="1" applyAlignment="1">
      <alignment horizontal="center" vertical="center"/>
    </xf>
    <xf numFmtId="164" fontId="6" fillId="10" borderId="5" xfId="0" applyNumberFormat="1" applyFont="1" applyFill="1" applyBorder="1" applyAlignment="1">
      <alignment horizontal="center" vertical="center"/>
    </xf>
    <xf numFmtId="0" fontId="4" fillId="0" borderId="26" xfId="0" applyFont="1" applyFill="1" applyBorder="1" applyAlignment="1">
      <alignment horizontal="center" vertical="top"/>
    </xf>
    <xf numFmtId="0" fontId="4" fillId="0" borderId="27" xfId="0" applyFont="1" applyFill="1" applyBorder="1" applyAlignment="1">
      <alignment horizontal="center" vertical="top"/>
    </xf>
    <xf numFmtId="164" fontId="5" fillId="9" borderId="6" xfId="0" applyNumberFormat="1" applyFont="1" applyFill="1" applyBorder="1" applyAlignment="1">
      <alignment horizontal="center" vertical="center"/>
    </xf>
    <xf numFmtId="164" fontId="5" fillId="9" borderId="59" xfId="0" applyNumberFormat="1" applyFont="1" applyFill="1" applyBorder="1" applyAlignment="1">
      <alignment horizontal="center" vertical="center"/>
    </xf>
    <xf numFmtId="164" fontId="5" fillId="9" borderId="18" xfId="0" applyNumberFormat="1" applyFont="1" applyFill="1" applyBorder="1" applyAlignment="1">
      <alignment horizontal="center" vertical="center"/>
    </xf>
    <xf numFmtId="0" fontId="4" fillId="0" borderId="30" xfId="0" applyFont="1" applyFill="1" applyBorder="1" applyAlignment="1">
      <alignment horizontal="center" vertical="top"/>
    </xf>
    <xf numFmtId="0" fontId="4" fillId="0" borderId="31" xfId="0" applyFont="1" applyFill="1" applyBorder="1" applyAlignment="1">
      <alignment horizontal="center" vertical="top"/>
    </xf>
    <xf numFmtId="49" fontId="5" fillId="7" borderId="6" xfId="0" applyNumberFormat="1" applyFont="1" applyFill="1" applyBorder="1" applyAlignment="1">
      <alignment horizontal="center" vertical="top"/>
    </xf>
    <xf numFmtId="0" fontId="4" fillId="0" borderId="74" xfId="0" applyFont="1" applyFill="1" applyBorder="1" applyAlignment="1">
      <alignment horizontal="center" vertical="top" wrapText="1"/>
    </xf>
    <xf numFmtId="49" fontId="5" fillId="7" borderId="39" xfId="0" applyNumberFormat="1" applyFont="1" applyFill="1" applyBorder="1" applyAlignment="1">
      <alignment horizontal="center" vertical="top"/>
    </xf>
    <xf numFmtId="164" fontId="5" fillId="9" borderId="1" xfId="0" applyNumberFormat="1" applyFont="1" applyFill="1" applyBorder="1" applyAlignment="1">
      <alignment horizontal="center" vertical="center"/>
    </xf>
    <xf numFmtId="164" fontId="5" fillId="9" borderId="63" xfId="0" applyNumberFormat="1" applyFont="1" applyFill="1" applyBorder="1" applyAlignment="1">
      <alignment horizontal="center" vertical="center"/>
    </xf>
    <xf numFmtId="49" fontId="29" fillId="7" borderId="3" xfId="0" applyNumberFormat="1" applyFont="1" applyFill="1" applyBorder="1" applyAlignment="1">
      <alignment horizontal="center" vertical="top"/>
    </xf>
    <xf numFmtId="49" fontId="29" fillId="8" borderId="22" xfId="0" applyNumberFormat="1" applyFont="1" applyFill="1" applyBorder="1" applyAlignment="1">
      <alignment horizontal="center" vertical="top"/>
    </xf>
    <xf numFmtId="164" fontId="29" fillId="8" borderId="3" xfId="0" applyNumberFormat="1" applyFont="1" applyFill="1" applyBorder="1" applyAlignment="1">
      <alignment horizontal="center" vertical="center"/>
    </xf>
    <xf numFmtId="164" fontId="29" fillId="8" borderId="32" xfId="0" applyNumberFormat="1" applyFont="1" applyFill="1" applyBorder="1" applyAlignment="1">
      <alignment horizontal="center" vertical="center"/>
    </xf>
    <xf numFmtId="164" fontId="29" fillId="8" borderId="49" xfId="0" applyNumberFormat="1" applyFont="1" applyFill="1" applyBorder="1" applyAlignment="1">
      <alignment horizontal="center" vertical="center"/>
    </xf>
    <xf numFmtId="0" fontId="29" fillId="8" borderId="23" xfId="0" applyFont="1" applyFill="1" applyBorder="1" applyAlignment="1">
      <alignment vertical="top" wrapText="1"/>
    </xf>
    <xf numFmtId="0" fontId="30" fillId="8" borderId="23" xfId="0" applyFont="1" applyFill="1" applyBorder="1" applyAlignment="1">
      <alignment horizontal="center" vertical="top" wrapText="1"/>
    </xf>
    <xf numFmtId="0" fontId="30" fillId="8" borderId="24" xfId="0" applyFont="1" applyFill="1" applyBorder="1" applyAlignment="1">
      <alignment horizontal="center" vertical="top" wrapText="1"/>
    </xf>
    <xf numFmtId="164" fontId="6" fillId="0" borderId="27" xfId="0" applyNumberFormat="1" applyFont="1" applyFill="1" applyBorder="1" applyAlignment="1">
      <alignment horizontal="center" vertical="top"/>
    </xf>
    <xf numFmtId="164" fontId="6" fillId="10" borderId="67" xfId="0" applyNumberFormat="1" applyFont="1" applyFill="1" applyBorder="1" applyAlignment="1">
      <alignment horizontal="center" vertical="top"/>
    </xf>
    <xf numFmtId="164" fontId="6" fillId="0" borderId="50" xfId="0" applyNumberFormat="1" applyFont="1" applyFill="1" applyBorder="1" applyAlignment="1">
      <alignment horizontal="center" vertical="top"/>
    </xf>
    <xf numFmtId="0" fontId="4" fillId="0" borderId="76" xfId="0" applyFont="1" applyFill="1" applyBorder="1" applyAlignment="1">
      <alignment wrapText="1"/>
    </xf>
    <xf numFmtId="0" fontId="6" fillId="0" borderId="18" xfId="0" applyFont="1" applyFill="1" applyBorder="1" applyAlignment="1">
      <alignment horizontal="center" vertical="top"/>
    </xf>
    <xf numFmtId="164" fontId="6" fillId="0" borderId="20" xfId="0" applyNumberFormat="1" applyFont="1" applyFill="1" applyBorder="1" applyAlignment="1">
      <alignment horizontal="center" vertical="top"/>
    </xf>
    <xf numFmtId="164" fontId="6" fillId="10" borderId="0" xfId="0" applyNumberFormat="1" applyFont="1" applyFill="1" applyBorder="1" applyAlignment="1">
      <alignment horizontal="center" vertical="top"/>
    </xf>
    <xf numFmtId="0" fontId="4" fillId="0" borderId="78" xfId="0" applyFont="1" applyFill="1" applyBorder="1" applyAlignment="1">
      <alignment wrapText="1"/>
    </xf>
    <xf numFmtId="0" fontId="2" fillId="0" borderId="36" xfId="0" applyFont="1" applyFill="1" applyBorder="1" applyAlignment="1">
      <alignment horizontal="center" vertical="top"/>
    </xf>
    <xf numFmtId="0" fontId="2" fillId="0" borderId="74" xfId="0" applyFont="1" applyFill="1" applyBorder="1" applyAlignment="1">
      <alignment horizontal="center" vertical="top"/>
    </xf>
    <xf numFmtId="0" fontId="4" fillId="0" borderId="37" xfId="0" applyFont="1" applyFill="1" applyBorder="1" applyAlignment="1">
      <alignment wrapText="1"/>
    </xf>
    <xf numFmtId="0" fontId="2" fillId="0" borderId="57" xfId="0" applyFont="1" applyFill="1" applyBorder="1" applyAlignment="1">
      <alignment horizontal="center" vertical="top"/>
    </xf>
    <xf numFmtId="0" fontId="2" fillId="0" borderId="56" xfId="0" applyFont="1" applyFill="1" applyBorder="1" applyAlignment="1">
      <alignment horizontal="center" vertical="top"/>
    </xf>
    <xf numFmtId="0" fontId="6" fillId="0" borderId="42" xfId="0" applyFont="1" applyFill="1" applyBorder="1" applyAlignment="1">
      <alignment horizontal="center" vertical="top"/>
    </xf>
    <xf numFmtId="164" fontId="6" fillId="0" borderId="43" xfId="0" applyNumberFormat="1" applyFont="1" applyFill="1" applyBorder="1" applyAlignment="1">
      <alignment horizontal="center" vertical="top"/>
    </xf>
    <xf numFmtId="164" fontId="6" fillId="0" borderId="40" xfId="0" applyNumberFormat="1" applyFont="1" applyFill="1" applyBorder="1" applyAlignment="1">
      <alignment horizontal="center" vertical="top"/>
    </xf>
    <xf numFmtId="164" fontId="5" fillId="0" borderId="40" xfId="0" applyNumberFormat="1" applyFont="1" applyFill="1" applyBorder="1" applyAlignment="1">
      <alignment horizontal="center" vertical="top"/>
    </xf>
    <xf numFmtId="164" fontId="6" fillId="0" borderId="31" xfId="0" applyNumberFormat="1" applyFont="1" applyFill="1" applyBorder="1" applyAlignment="1">
      <alignment horizontal="center" vertical="top"/>
    </xf>
    <xf numFmtId="164" fontId="6" fillId="10" borderId="43" xfId="0" applyNumberFormat="1" applyFont="1" applyFill="1" applyBorder="1" applyAlignment="1">
      <alignment horizontal="center" vertical="top"/>
    </xf>
    <xf numFmtId="164" fontId="6" fillId="0" borderId="42" xfId="0" applyNumberFormat="1" applyFont="1" applyFill="1" applyBorder="1" applyAlignment="1">
      <alignment horizontal="center" vertical="top"/>
    </xf>
    <xf numFmtId="0" fontId="4" fillId="0" borderId="62" xfId="0" applyFont="1" applyFill="1" applyBorder="1" applyAlignment="1">
      <alignment vertical="top" wrapText="1"/>
    </xf>
    <xf numFmtId="0" fontId="18" fillId="9" borderId="42" xfId="0" applyFont="1" applyFill="1" applyBorder="1" applyAlignment="1">
      <alignment horizontal="center" vertical="top"/>
    </xf>
    <xf numFmtId="164" fontId="5" fillId="9" borderId="41" xfId="0" applyNumberFormat="1" applyFont="1" applyFill="1" applyBorder="1" applyAlignment="1">
      <alignment horizontal="center" vertical="top"/>
    </xf>
    <xf numFmtId="164" fontId="5" fillId="9" borderId="39" xfId="0" applyNumberFormat="1" applyFont="1" applyFill="1" applyBorder="1" applyAlignment="1">
      <alignment horizontal="center" vertical="top"/>
    </xf>
    <xf numFmtId="0" fontId="4" fillId="0" borderId="30" xfId="0" applyNumberFormat="1" applyFont="1" applyFill="1" applyBorder="1" applyAlignment="1">
      <alignment horizontal="left" vertical="top" wrapText="1"/>
    </xf>
    <xf numFmtId="0" fontId="4" fillId="0" borderId="15" xfId="0" applyFont="1" applyFill="1" applyBorder="1" applyAlignment="1">
      <alignment wrapText="1"/>
    </xf>
    <xf numFmtId="164" fontId="5" fillId="9" borderId="1" xfId="0" applyNumberFormat="1" applyFont="1" applyFill="1" applyBorder="1" applyAlignment="1">
      <alignment horizontal="center" vertical="top"/>
    </xf>
    <xf numFmtId="164" fontId="5" fillId="9" borderId="29" xfId="0" applyNumberFormat="1" applyFont="1" applyFill="1" applyBorder="1" applyAlignment="1">
      <alignment horizontal="center" vertical="top"/>
    </xf>
    <xf numFmtId="164" fontId="5" fillId="9" borderId="2" xfId="0" applyNumberFormat="1" applyFont="1" applyFill="1" applyBorder="1" applyAlignment="1">
      <alignment horizontal="center" vertical="top"/>
    </xf>
    <xf numFmtId="164" fontId="5" fillId="8" borderId="3" xfId="0" applyNumberFormat="1" applyFont="1" applyFill="1" applyBorder="1" applyAlignment="1">
      <alignment horizontal="center" vertical="top"/>
    </xf>
    <xf numFmtId="0" fontId="10" fillId="0" borderId="66" xfId="0" applyFont="1" applyFill="1" applyBorder="1"/>
    <xf numFmtId="0" fontId="24" fillId="0" borderId="26" xfId="0" applyFont="1" applyFill="1" applyBorder="1" applyAlignment="1">
      <alignment horizontal="center" vertical="top" wrapText="1"/>
    </xf>
    <xf numFmtId="0" fontId="24" fillId="0" borderId="27" xfId="0" applyFont="1" applyFill="1" applyBorder="1" applyAlignment="1">
      <alignment horizontal="center" vertical="top" wrapText="1"/>
    </xf>
    <xf numFmtId="0" fontId="7" fillId="0" borderId="37" xfId="0" applyFont="1" applyFill="1" applyBorder="1" applyAlignment="1"/>
    <xf numFmtId="0" fontId="7" fillId="0" borderId="36" xfId="0" applyFont="1" applyFill="1" applyBorder="1" applyAlignment="1"/>
    <xf numFmtId="0" fontId="7" fillId="0" borderId="38" xfId="0" applyFont="1" applyFill="1" applyBorder="1" applyAlignment="1"/>
    <xf numFmtId="0" fontId="7" fillId="0" borderId="68" xfId="0" applyFont="1" applyFill="1" applyBorder="1" applyAlignment="1"/>
    <xf numFmtId="0" fontId="10" fillId="0" borderId="71" xfId="0" applyFont="1" applyFill="1" applyBorder="1" applyAlignment="1">
      <alignment horizontal="center" vertical="top"/>
    </xf>
    <xf numFmtId="0" fontId="24" fillId="0" borderId="19" xfId="0" applyFont="1" applyFill="1" applyBorder="1" applyAlignment="1">
      <alignment horizontal="center" vertical="top" wrapText="1"/>
    </xf>
    <xf numFmtId="0" fontId="24" fillId="0" borderId="20" xfId="0" applyFont="1" applyFill="1" applyBorder="1" applyAlignment="1">
      <alignment horizontal="center" vertical="top" wrapText="1"/>
    </xf>
    <xf numFmtId="49" fontId="6" fillId="7" borderId="39" xfId="0" applyNumberFormat="1" applyFont="1" applyFill="1" applyBorder="1" applyAlignment="1">
      <alignment horizontal="center" vertical="top"/>
    </xf>
    <xf numFmtId="164" fontId="5" fillId="9" borderId="30" xfId="0" applyNumberFormat="1" applyFont="1" applyFill="1" applyBorder="1" applyAlignment="1">
      <alignment horizontal="center" vertical="top"/>
    </xf>
    <xf numFmtId="164" fontId="5" fillId="9" borderId="40" xfId="0" applyNumberFormat="1" applyFont="1" applyFill="1" applyBorder="1" applyAlignment="1">
      <alignment horizontal="center" vertical="top"/>
    </xf>
    <xf numFmtId="164" fontId="5" fillId="9" borderId="44" xfId="0" applyNumberFormat="1" applyFont="1" applyFill="1" applyBorder="1" applyAlignment="1">
      <alignment horizontal="center" vertical="top"/>
    </xf>
    <xf numFmtId="0" fontId="10" fillId="0" borderId="39" xfId="0" applyFont="1" applyFill="1" applyBorder="1" applyAlignment="1">
      <alignment horizontal="left" vertical="top" wrapText="1"/>
    </xf>
    <xf numFmtId="0" fontId="24" fillId="0" borderId="30" xfId="0" applyFont="1" applyFill="1" applyBorder="1" applyAlignment="1">
      <alignment horizontal="center" vertical="top" wrapText="1"/>
    </xf>
    <xf numFmtId="0" fontId="24" fillId="0" borderId="31" xfId="0" applyFont="1" applyFill="1" applyBorder="1" applyAlignment="1">
      <alignment horizontal="center" vertical="top" wrapText="1"/>
    </xf>
    <xf numFmtId="164" fontId="6" fillId="15" borderId="30" xfId="0" applyNumberFormat="1" applyFont="1" applyFill="1" applyBorder="1" applyAlignment="1">
      <alignment horizontal="center" vertical="top"/>
    </xf>
    <xf numFmtId="0" fontId="7" fillId="0" borderId="55" xfId="0" applyFont="1" applyFill="1" applyBorder="1" applyAlignment="1"/>
    <xf numFmtId="164" fontId="5" fillId="9" borderId="42" xfId="0" applyNumberFormat="1" applyFont="1" applyFill="1" applyBorder="1" applyAlignment="1">
      <alignment horizontal="center" vertical="top"/>
    </xf>
    <xf numFmtId="0" fontId="24" fillId="0" borderId="14" xfId="0" applyFont="1" applyFill="1" applyBorder="1" applyAlignment="1">
      <alignment horizontal="center" vertical="top" wrapText="1"/>
    </xf>
    <xf numFmtId="0" fontId="24" fillId="0" borderId="16" xfId="0" applyFont="1" applyFill="1" applyBorder="1" applyAlignment="1">
      <alignment horizontal="center" vertical="top" wrapText="1"/>
    </xf>
    <xf numFmtId="164" fontId="6" fillId="0" borderId="51" xfId="0" applyNumberFormat="1" applyFont="1" applyFill="1" applyBorder="1" applyAlignment="1">
      <alignment horizontal="center" vertical="top"/>
    </xf>
    <xf numFmtId="0" fontId="4" fillId="0" borderId="61" xfId="0" applyFont="1" applyFill="1" applyBorder="1" applyAlignment="1">
      <alignment wrapText="1"/>
    </xf>
    <xf numFmtId="0" fontId="24" fillId="0" borderId="57" xfId="0" applyFont="1" applyFill="1" applyBorder="1" applyAlignment="1">
      <alignment horizontal="center" vertical="top" wrapText="1"/>
    </xf>
    <xf numFmtId="0" fontId="24" fillId="0" borderId="56" xfId="0" applyFont="1" applyFill="1" applyBorder="1" applyAlignment="1">
      <alignment horizontal="center" vertical="top" wrapText="1"/>
    </xf>
    <xf numFmtId="164" fontId="70" fillId="9" borderId="41" xfId="0" applyNumberFormat="1" applyFont="1" applyFill="1" applyBorder="1" applyAlignment="1">
      <alignment horizontal="center" vertical="top"/>
    </xf>
    <xf numFmtId="164" fontId="5" fillId="9" borderId="43" xfId="0" applyNumberFormat="1" applyFont="1" applyFill="1" applyBorder="1" applyAlignment="1">
      <alignment horizontal="center" vertical="top"/>
    </xf>
    <xf numFmtId="0" fontId="2" fillId="0" borderId="44" xfId="0" applyFont="1" applyFill="1" applyBorder="1" applyAlignment="1">
      <alignment vertical="top"/>
    </xf>
    <xf numFmtId="0" fontId="4" fillId="0" borderId="66" xfId="0" applyFont="1" applyFill="1" applyBorder="1" applyAlignment="1">
      <alignment wrapText="1"/>
    </xf>
    <xf numFmtId="0" fontId="4" fillId="0" borderId="39" xfId="0" applyFont="1" applyFill="1" applyBorder="1" applyAlignment="1">
      <alignment horizontal="left" vertical="top" wrapText="1"/>
    </xf>
    <xf numFmtId="0" fontId="7" fillId="0" borderId="30" xfId="0" applyFont="1" applyFill="1" applyBorder="1" applyAlignment="1">
      <alignment horizontal="center" vertical="top" wrapText="1"/>
    </xf>
    <xf numFmtId="49" fontId="17" fillId="0" borderId="21" xfId="0" applyNumberFormat="1" applyFont="1" applyFill="1" applyBorder="1" applyAlignment="1">
      <alignment horizontal="center" vertical="top"/>
    </xf>
    <xf numFmtId="0" fontId="7" fillId="0" borderId="42" xfId="0" applyFont="1" applyFill="1" applyBorder="1" applyAlignment="1">
      <alignment horizontal="center" vertical="top" wrapText="1"/>
    </xf>
    <xf numFmtId="0" fontId="7" fillId="0" borderId="71" xfId="0" applyFont="1" applyFill="1" applyBorder="1" applyAlignment="1">
      <alignment horizontal="left" vertical="top" wrapText="1"/>
    </xf>
    <xf numFmtId="164" fontId="5" fillId="8" borderId="41" xfId="0" applyNumberFormat="1" applyFont="1" applyFill="1" applyBorder="1" applyAlignment="1">
      <alignment horizontal="center" vertical="top"/>
    </xf>
    <xf numFmtId="0" fontId="2" fillId="8" borderId="44" xfId="0" applyFont="1" applyFill="1" applyBorder="1" applyAlignment="1">
      <alignment horizontal="center" vertical="top" wrapText="1"/>
    </xf>
    <xf numFmtId="164" fontId="5" fillId="7" borderId="33" xfId="0" applyNumberFormat="1" applyFont="1" applyFill="1" applyBorder="1" applyAlignment="1">
      <alignment horizontal="center" vertical="top"/>
    </xf>
    <xf numFmtId="0" fontId="2" fillId="7" borderId="32" xfId="0" applyFont="1" applyFill="1" applyBorder="1" applyAlignment="1">
      <alignment vertical="top"/>
    </xf>
    <xf numFmtId="164" fontId="6" fillId="10" borderId="17" xfId="0" applyNumberFormat="1" applyFont="1" applyFill="1" applyBorder="1" applyAlignment="1">
      <alignment horizontal="center" vertical="center" wrapText="1"/>
    </xf>
    <xf numFmtId="164" fontId="6" fillId="10" borderId="5" xfId="0" applyNumberFormat="1" applyFont="1" applyFill="1" applyBorder="1" applyAlignment="1">
      <alignment horizontal="center" vertical="center" wrapText="1"/>
    </xf>
    <xf numFmtId="0" fontId="6" fillId="10" borderId="66" xfId="0" applyFont="1" applyFill="1" applyBorder="1" applyAlignment="1">
      <alignment horizontal="center" vertical="top"/>
    </xf>
    <xf numFmtId="0" fontId="6" fillId="10" borderId="35" xfId="0" applyFont="1" applyFill="1" applyBorder="1" applyAlignment="1">
      <alignment horizontal="center" vertical="top" wrapText="1"/>
    </xf>
    <xf numFmtId="0" fontId="6" fillId="10" borderId="27" xfId="0" applyFont="1" applyFill="1" applyBorder="1" applyAlignment="1">
      <alignment horizontal="center" vertical="top"/>
    </xf>
    <xf numFmtId="0" fontId="4" fillId="0" borderId="44" xfId="0" applyFont="1" applyFill="1" applyBorder="1" applyAlignment="1">
      <alignment horizontal="left" vertical="top" wrapText="1"/>
    </xf>
    <xf numFmtId="0" fontId="4" fillId="10" borderId="46" xfId="0" applyFont="1" applyFill="1" applyBorder="1" applyAlignment="1">
      <alignment horizontal="left" vertical="top" wrapText="1"/>
    </xf>
    <xf numFmtId="0" fontId="6" fillId="10" borderId="52" xfId="0" applyFont="1" applyFill="1" applyBorder="1" applyAlignment="1">
      <alignment horizontal="center" vertical="top"/>
    </xf>
    <xf numFmtId="0" fontId="6" fillId="10" borderId="25" xfId="0" applyFont="1" applyFill="1" applyBorder="1" applyAlignment="1">
      <alignment horizontal="center" vertical="top"/>
    </xf>
    <xf numFmtId="0" fontId="6" fillId="10" borderId="16" xfId="0" applyFont="1" applyFill="1" applyBorder="1" applyAlignment="1">
      <alignment horizontal="center" vertical="top"/>
    </xf>
    <xf numFmtId="164" fontId="6" fillId="10" borderId="18" xfId="0" applyNumberFormat="1" applyFont="1" applyFill="1" applyBorder="1" applyAlignment="1">
      <alignment horizontal="center" vertical="center" wrapText="1"/>
    </xf>
    <xf numFmtId="0" fontId="4" fillId="0" borderId="64" xfId="0" applyFont="1" applyBorder="1" applyAlignment="1">
      <alignment vertical="top" wrapText="1"/>
    </xf>
    <xf numFmtId="0" fontId="6" fillId="0" borderId="68" xfId="0" applyFont="1" applyFill="1" applyBorder="1" applyAlignment="1">
      <alignment horizontal="center" vertical="top" wrapText="1"/>
    </xf>
    <xf numFmtId="0" fontId="6" fillId="0" borderId="38" xfId="0" applyFont="1" applyFill="1" applyBorder="1" applyAlignment="1">
      <alignment horizontal="center" vertical="top" wrapText="1"/>
    </xf>
    <xf numFmtId="164" fontId="5" fillId="9" borderId="21" xfId="0" applyNumberFormat="1" applyFont="1" applyFill="1" applyBorder="1" applyAlignment="1">
      <alignment horizontal="center" vertical="center"/>
    </xf>
    <xf numFmtId="0" fontId="4" fillId="0" borderId="43" xfId="0" applyFont="1" applyFill="1" applyBorder="1" applyAlignment="1">
      <alignment vertical="top" wrapText="1"/>
    </xf>
    <xf numFmtId="0" fontId="4" fillId="0" borderId="44" xfId="0" applyFont="1" applyFill="1" applyBorder="1" applyAlignment="1">
      <alignment horizontal="center" vertical="top" wrapText="1"/>
    </xf>
    <xf numFmtId="0" fontId="4" fillId="0" borderId="40" xfId="0" applyFont="1" applyFill="1" applyBorder="1" applyAlignment="1">
      <alignment horizontal="center" vertical="top" wrapText="1"/>
    </xf>
    <xf numFmtId="0" fontId="2" fillId="10" borderId="26" xfId="0" applyFont="1" applyFill="1" applyBorder="1" applyAlignment="1">
      <alignment horizontal="center" vertical="top"/>
    </xf>
    <xf numFmtId="0" fontId="2" fillId="10" borderId="27" xfId="0" applyFont="1" applyFill="1" applyBorder="1" applyAlignment="1">
      <alignment horizontal="center" vertical="top"/>
    </xf>
    <xf numFmtId="164" fontId="5" fillId="9" borderId="2" xfId="0" applyNumberFormat="1" applyFont="1" applyFill="1" applyBorder="1" applyAlignment="1">
      <alignment horizontal="center" vertical="center"/>
    </xf>
    <xf numFmtId="0" fontId="10" fillId="0" borderId="39" xfId="0" applyFont="1" applyFill="1" applyBorder="1" applyAlignment="1">
      <alignment vertical="top" wrapText="1"/>
    </xf>
    <xf numFmtId="164" fontId="5" fillId="8" borderId="49" xfId="0" applyNumberFormat="1" applyFont="1" applyFill="1" applyBorder="1" applyAlignment="1">
      <alignment horizontal="center" vertical="top"/>
    </xf>
    <xf numFmtId="164" fontId="5" fillId="13" borderId="49" xfId="0" applyNumberFormat="1" applyFont="1" applyFill="1" applyBorder="1" applyAlignment="1">
      <alignment horizontal="center" vertical="top"/>
    </xf>
    <xf numFmtId="49" fontId="5" fillId="0" borderId="0" xfId="0" applyNumberFormat="1" applyFont="1" applyFill="1" applyBorder="1" applyAlignment="1">
      <alignment horizontal="center" vertical="top"/>
    </xf>
    <xf numFmtId="49" fontId="5" fillId="0" borderId="0" xfId="0" applyNumberFormat="1" applyFont="1" applyFill="1" applyBorder="1" applyAlignment="1">
      <alignment horizontal="right" vertical="top"/>
    </xf>
    <xf numFmtId="164" fontId="5" fillId="0" borderId="0" xfId="0" applyNumberFormat="1" applyFont="1" applyFill="1" applyBorder="1" applyAlignment="1">
      <alignment horizontal="center" vertical="top"/>
    </xf>
    <xf numFmtId="0" fontId="5" fillId="0" borderId="0" xfId="0" applyFont="1" applyFill="1" applyBorder="1" applyAlignment="1">
      <alignment horizontal="right" vertical="top" wrapText="1"/>
    </xf>
    <xf numFmtId="0" fontId="15" fillId="0" borderId="0" xfId="0" applyFont="1" applyFill="1" applyBorder="1" applyAlignment="1">
      <alignment horizontal="right" vertical="top" wrapText="1"/>
    </xf>
    <xf numFmtId="0" fontId="15" fillId="0" borderId="0" xfId="0" applyFont="1" applyFill="1" applyBorder="1" applyAlignment="1">
      <alignment vertical="top" wrapText="1"/>
    </xf>
    <xf numFmtId="164" fontId="6" fillId="10" borderId="14" xfId="0" applyNumberFormat="1" applyFont="1" applyFill="1" applyBorder="1" applyAlignment="1">
      <alignment horizontal="center" vertical="center"/>
    </xf>
    <xf numFmtId="164" fontId="71" fillId="0" borderId="34" xfId="0" applyNumberFormat="1" applyFont="1" applyFill="1" applyBorder="1" applyAlignment="1">
      <alignment vertical="top"/>
    </xf>
    <xf numFmtId="164" fontId="71" fillId="10" borderId="27" xfId="0" applyNumberFormat="1" applyFont="1" applyFill="1" applyBorder="1" applyAlignment="1">
      <alignment vertical="top"/>
    </xf>
    <xf numFmtId="164" fontId="72" fillId="0" borderId="19" xfId="0" applyNumberFormat="1" applyFont="1" applyFill="1" applyBorder="1" applyAlignment="1">
      <alignment vertical="top"/>
    </xf>
    <xf numFmtId="164" fontId="36" fillId="0" borderId="20" xfId="0" applyNumberFormat="1" applyFont="1" applyFill="1" applyBorder="1" applyAlignment="1">
      <alignment vertical="top"/>
    </xf>
    <xf numFmtId="164" fontId="36" fillId="0" borderId="34" xfId="0" applyNumberFormat="1" applyFont="1" applyFill="1" applyBorder="1" applyAlignment="1">
      <alignment vertical="top"/>
    </xf>
    <xf numFmtId="164" fontId="36" fillId="0" borderId="27" xfId="0" applyNumberFormat="1" applyFont="1" applyFill="1" applyBorder="1" applyAlignment="1">
      <alignment horizontal="center" vertical="top"/>
    </xf>
    <xf numFmtId="164" fontId="51" fillId="13" borderId="21" xfId="0" applyNumberFormat="1" applyFont="1" applyFill="1" applyBorder="1" applyAlignment="1">
      <alignment horizontal="center" vertical="top"/>
    </xf>
    <xf numFmtId="164" fontId="72" fillId="13" borderId="29" xfId="0" applyNumberFormat="1" applyFont="1" applyFill="1" applyBorder="1" applyAlignment="1">
      <alignment horizontal="center" vertical="top"/>
    </xf>
    <xf numFmtId="0" fontId="36" fillId="10" borderId="69" xfId="0" applyFont="1" applyFill="1" applyBorder="1" applyAlignment="1">
      <alignment horizontal="left" vertical="top" wrapText="1"/>
    </xf>
    <xf numFmtId="0" fontId="34" fillId="10" borderId="54" xfId="0" applyFont="1" applyFill="1" applyBorder="1" applyAlignment="1">
      <alignment horizontal="center" vertical="top"/>
    </xf>
    <xf numFmtId="0" fontId="34" fillId="10" borderId="70" xfId="0" applyFont="1" applyFill="1" applyBorder="1" applyAlignment="1">
      <alignment horizontal="center" vertical="top"/>
    </xf>
    <xf numFmtId="0" fontId="34" fillId="10" borderId="56" xfId="0" applyFont="1" applyFill="1" applyBorder="1" applyAlignment="1">
      <alignment horizontal="center" vertical="top"/>
    </xf>
    <xf numFmtId="0" fontId="45" fillId="0" borderId="50" xfId="0" applyFont="1" applyFill="1" applyBorder="1" applyAlignment="1">
      <alignment horizontal="center" vertical="top"/>
    </xf>
    <xf numFmtId="164" fontId="45" fillId="0" borderId="67" xfId="0" applyNumberFormat="1" applyFont="1" applyFill="1" applyBorder="1" applyAlignment="1">
      <alignment horizontal="center" vertical="center"/>
    </xf>
    <xf numFmtId="164" fontId="45" fillId="0" borderId="35" xfId="0" applyNumberFormat="1" applyFont="1" applyFill="1" applyBorder="1" applyAlignment="1">
      <alignment horizontal="center" vertical="center"/>
    </xf>
    <xf numFmtId="0" fontId="45" fillId="0" borderId="50" xfId="0" applyFont="1" applyFill="1" applyBorder="1" applyAlignment="1">
      <alignment horizontal="center" vertical="top" wrapText="1"/>
    </xf>
    <xf numFmtId="164" fontId="45" fillId="0" borderId="76" xfId="0" applyNumberFormat="1" applyFont="1" applyFill="1" applyBorder="1" applyAlignment="1">
      <alignment horizontal="center" vertical="top"/>
    </xf>
    <xf numFmtId="0" fontId="54" fillId="0" borderId="37" xfId="0" applyFont="1" applyFill="1" applyBorder="1" applyAlignment="1"/>
    <xf numFmtId="0" fontId="54" fillId="0" borderId="36" xfId="0" applyFont="1" applyFill="1" applyBorder="1" applyAlignment="1"/>
    <xf numFmtId="49" fontId="5" fillId="0" borderId="14" xfId="0" applyNumberFormat="1" applyFont="1" applyBorder="1" applyAlignment="1">
      <alignment horizontal="center" vertical="top"/>
    </xf>
    <xf numFmtId="49" fontId="5" fillId="2" borderId="59" xfId="0" applyNumberFormat="1" applyFont="1" applyFill="1" applyBorder="1" applyAlignment="1">
      <alignment horizontal="center" vertical="top"/>
    </xf>
    <xf numFmtId="49" fontId="5" fillId="0" borderId="19" xfId="0" applyNumberFormat="1" applyFont="1" applyBorder="1" applyAlignment="1">
      <alignment horizontal="center" vertical="top"/>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49" fontId="2" fillId="0" borderId="44" xfId="0" applyNumberFormat="1" applyFont="1" applyBorder="1" applyAlignment="1">
      <alignment horizontal="center" vertical="top"/>
    </xf>
    <xf numFmtId="49" fontId="2" fillId="0" borderId="59" xfId="0" applyNumberFormat="1" applyFont="1" applyBorder="1" applyAlignment="1">
      <alignment horizontal="center" vertical="top"/>
    </xf>
    <xf numFmtId="49" fontId="2" fillId="0" borderId="18" xfId="0" applyNumberFormat="1" applyFont="1" applyBorder="1" applyAlignment="1">
      <alignment horizontal="center" vertical="top"/>
    </xf>
    <xf numFmtId="49" fontId="5" fillId="2" borderId="10" xfId="0" applyNumberFormat="1" applyFont="1" applyFill="1" applyBorder="1" applyAlignment="1">
      <alignment horizontal="center" vertical="top"/>
    </xf>
    <xf numFmtId="49" fontId="5" fillId="0" borderId="9" xfId="0" applyNumberFormat="1" applyFont="1" applyBorder="1" applyAlignment="1">
      <alignment horizontal="center" vertical="top"/>
    </xf>
    <xf numFmtId="0" fontId="4" fillId="0" borderId="7" xfId="0" applyFont="1" applyFill="1" applyBorder="1" applyAlignment="1">
      <alignment horizontal="left" vertical="top" wrapText="1"/>
    </xf>
    <xf numFmtId="0" fontId="2" fillId="0" borderId="1" xfId="0" applyFont="1" applyBorder="1" applyAlignment="1">
      <alignment horizontal="center" vertical="center" textRotation="90" wrapText="1"/>
    </xf>
    <xf numFmtId="0" fontId="2" fillId="0" borderId="1" xfId="0" applyFont="1" applyFill="1" applyBorder="1" applyAlignment="1">
      <alignment horizontal="center" vertical="center" textRotation="90"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3" borderId="9" xfId="0" applyNumberFormat="1" applyFont="1" applyFill="1" applyBorder="1" applyAlignment="1">
      <alignment horizontal="center" vertical="top"/>
    </xf>
    <xf numFmtId="49" fontId="5" fillId="3" borderId="36" xfId="0" applyNumberFormat="1" applyFont="1" applyFill="1" applyBorder="1" applyAlignment="1">
      <alignment horizontal="center" vertical="top"/>
    </xf>
    <xf numFmtId="49" fontId="5" fillId="0" borderId="36" xfId="0" applyNumberFormat="1" applyFont="1" applyBorder="1" applyAlignment="1">
      <alignment horizontal="center" vertical="top"/>
    </xf>
    <xf numFmtId="49" fontId="2" fillId="0" borderId="35" xfId="0" applyNumberFormat="1" applyFont="1" applyBorder="1" applyAlignment="1">
      <alignment horizontal="center" vertical="top" wrapText="1"/>
    </xf>
    <xf numFmtId="0" fontId="6" fillId="0" borderId="26" xfId="0" applyFont="1" applyFill="1" applyBorder="1" applyAlignment="1">
      <alignment vertical="top" wrapText="1"/>
    </xf>
    <xf numFmtId="49" fontId="5" fillId="3" borderId="7" xfId="0" applyNumberFormat="1" applyFont="1" applyFill="1" applyBorder="1" applyAlignment="1">
      <alignment horizontal="center" vertical="top"/>
    </xf>
    <xf numFmtId="164" fontId="36" fillId="0" borderId="65" xfId="0" applyNumberFormat="1" applyFont="1" applyFill="1" applyBorder="1" applyAlignment="1">
      <alignment horizontal="center" vertical="center"/>
    </xf>
    <xf numFmtId="164" fontId="36" fillId="0" borderId="26" xfId="0" applyNumberFormat="1" applyFont="1" applyFill="1" applyBorder="1" applyAlignment="1">
      <alignment horizontal="center" vertical="center"/>
    </xf>
    <xf numFmtId="0" fontId="4" fillId="0" borderId="27" xfId="0" applyFont="1" applyFill="1" applyBorder="1" applyAlignment="1">
      <alignment vertical="top" wrapText="1"/>
    </xf>
    <xf numFmtId="0" fontId="4" fillId="0" borderId="31" xfId="0" applyFont="1" applyFill="1" applyBorder="1" applyAlignment="1">
      <alignment vertical="top" wrapText="1"/>
    </xf>
    <xf numFmtId="0" fontId="4" fillId="0" borderId="18" xfId="0" applyFont="1" applyFill="1" applyBorder="1" applyAlignment="1">
      <alignment horizontal="center" vertical="top"/>
    </xf>
    <xf numFmtId="164" fontId="4" fillId="0" borderId="26" xfId="0" applyNumberFormat="1" applyFont="1" applyFill="1" applyBorder="1" applyAlignment="1">
      <alignment horizontal="center" vertical="top"/>
    </xf>
    <xf numFmtId="164" fontId="4" fillId="0" borderId="18" xfId="0" applyNumberFormat="1" applyFont="1" applyFill="1" applyBorder="1" applyAlignment="1">
      <alignment horizontal="center" vertical="top"/>
    </xf>
    <xf numFmtId="164" fontId="4" fillId="0" borderId="59" xfId="0" applyNumberFormat="1" applyFont="1" applyFill="1" applyBorder="1" applyAlignment="1">
      <alignment horizontal="center" vertical="top"/>
    </xf>
    <xf numFmtId="49" fontId="3" fillId="0" borderId="0" xfId="0" applyNumberFormat="1" applyFont="1" applyFill="1" applyBorder="1" applyAlignment="1">
      <alignment horizontal="center" vertical="top" wrapText="1"/>
    </xf>
    <xf numFmtId="49" fontId="3" fillId="8" borderId="26"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2" fillId="0" borderId="75"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50" xfId="0" applyFont="1" applyFill="1" applyBorder="1" applyAlignment="1">
      <alignment horizontal="center" vertical="top"/>
    </xf>
    <xf numFmtId="164" fontId="4" fillId="0" borderId="19" xfId="0" applyNumberFormat="1" applyFont="1" applyFill="1" applyBorder="1" applyAlignment="1">
      <alignment horizontal="center" vertical="top"/>
    </xf>
    <xf numFmtId="164" fontId="4" fillId="0" borderId="20" xfId="0" applyNumberFormat="1" applyFont="1" applyFill="1" applyBorder="1" applyAlignment="1">
      <alignment horizontal="center" vertical="top"/>
    </xf>
    <xf numFmtId="49" fontId="3" fillId="7" borderId="34" xfId="0" applyNumberFormat="1" applyFont="1" applyFill="1" applyBorder="1" applyAlignment="1">
      <alignment horizontal="center" vertical="top"/>
    </xf>
    <xf numFmtId="49" fontId="3" fillId="7" borderId="6" xfId="0" applyNumberFormat="1" applyFont="1" applyFill="1" applyBorder="1" applyAlignment="1">
      <alignment horizontal="center" vertical="top"/>
    </xf>
    <xf numFmtId="49" fontId="3" fillId="7" borderId="39" xfId="0" applyNumberFormat="1" applyFont="1" applyFill="1" applyBorder="1" applyAlignment="1">
      <alignment horizontal="center" vertical="top"/>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1" fontId="4" fillId="0" borderId="11" xfId="0" applyNumberFormat="1" applyFont="1" applyFill="1" applyBorder="1" applyAlignment="1">
      <alignment horizontal="center" vertical="top" wrapText="1"/>
    </xf>
    <xf numFmtId="0" fontId="4" fillId="0" borderId="36" xfId="0" applyFont="1" applyFill="1" applyBorder="1" applyAlignment="1">
      <alignment horizontal="center" vertical="top" wrapText="1"/>
    </xf>
    <xf numFmtId="1" fontId="4" fillId="0" borderId="20" xfId="0" applyNumberFormat="1" applyFont="1" applyFill="1" applyBorder="1" applyAlignment="1">
      <alignment horizontal="center" vertical="top" wrapText="1"/>
    </xf>
    <xf numFmtId="1" fontId="4" fillId="0" borderId="74" xfId="0" applyNumberFormat="1" applyFont="1" applyFill="1" applyBorder="1" applyAlignment="1">
      <alignment horizontal="center" vertical="top" wrapText="1"/>
    </xf>
    <xf numFmtId="0" fontId="4" fillId="0" borderId="10" xfId="0" applyFont="1" applyFill="1" applyBorder="1" applyAlignment="1">
      <alignment horizontal="left" vertical="top" wrapText="1"/>
    </xf>
    <xf numFmtId="0" fontId="4" fillId="0" borderId="9" xfId="0" applyFont="1" applyFill="1" applyBorder="1" applyAlignment="1">
      <alignment horizontal="center" vertical="top" wrapText="1"/>
    </xf>
    <xf numFmtId="164" fontId="6" fillId="0" borderId="65" xfId="0" applyNumberFormat="1" applyFont="1" applyFill="1" applyBorder="1" applyAlignment="1">
      <alignment horizontal="center" vertical="top"/>
    </xf>
    <xf numFmtId="164" fontId="36" fillId="0" borderId="26" xfId="0" applyNumberFormat="1" applyFont="1" applyFill="1" applyBorder="1" applyAlignment="1">
      <alignment vertical="top"/>
    </xf>
    <xf numFmtId="0" fontId="46" fillId="0" borderId="27" xfId="0" applyFont="1" applyFill="1" applyBorder="1" applyAlignment="1">
      <alignment vertical="top"/>
    </xf>
    <xf numFmtId="164" fontId="45" fillId="0" borderId="37" xfId="5" applyNumberFormat="1" applyFont="1" applyFill="1" applyBorder="1" applyAlignment="1">
      <alignment horizontal="center" vertical="top"/>
    </xf>
    <xf numFmtId="0" fontId="4" fillId="0" borderId="0" xfId="0" applyFont="1" applyAlignment="1">
      <alignment wrapText="1"/>
    </xf>
    <xf numFmtId="0" fontId="0" fillId="0" borderId="0" xfId="0" applyAlignment="1">
      <alignment wrapText="1"/>
    </xf>
    <xf numFmtId="0" fontId="10" fillId="0" borderId="0" xfId="0" applyFont="1" applyAlignment="1">
      <alignment horizontal="left" wrapText="1"/>
    </xf>
    <xf numFmtId="0" fontId="2" fillId="0" borderId="15"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5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vertical="center" wrapText="1"/>
    </xf>
    <xf numFmtId="0" fontId="2" fillId="0" borderId="50" xfId="0" applyNumberFormat="1" applyFont="1" applyBorder="1" applyAlignment="1">
      <alignment horizontal="center" vertical="center" textRotation="90" wrapText="1"/>
    </xf>
    <xf numFmtId="0" fontId="2" fillId="0" borderId="18" xfId="0" applyNumberFormat="1" applyFont="1" applyBorder="1" applyAlignment="1">
      <alignment horizontal="center" vertical="center" textRotation="90" wrapText="1"/>
    </xf>
    <xf numFmtId="0" fontId="2" fillId="0" borderId="42" xfId="0" applyNumberFormat="1"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2" fillId="0" borderId="50"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2" xfId="0" applyFont="1" applyBorder="1" applyAlignment="1">
      <alignment horizontal="center" vertical="center" textRotation="90"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2" fillId="0" borderId="67" xfId="0" applyFont="1" applyBorder="1" applyAlignment="1">
      <alignment horizontal="center" vertical="center" textRotation="90" wrapText="1"/>
    </xf>
    <xf numFmtId="0" fontId="2" fillId="0" borderId="0" xfId="0" applyFont="1" applyBorder="1" applyAlignment="1">
      <alignment horizontal="center" vertical="center" textRotation="90" wrapText="1"/>
    </xf>
    <xf numFmtId="0" fontId="2" fillId="0" borderId="43" xfId="0" applyFont="1" applyBorder="1" applyAlignment="1">
      <alignment horizontal="center" vertical="center" textRotation="90"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5" fillId="3" borderId="4" xfId="0" applyFont="1" applyFill="1" applyBorder="1" applyAlignment="1">
      <alignment horizontal="left" vertical="top" wrapText="1"/>
    </xf>
    <xf numFmtId="0" fontId="5" fillId="3" borderId="60" xfId="0" applyFont="1" applyFill="1" applyBorder="1" applyAlignment="1">
      <alignment horizontal="left" vertical="top" wrapText="1"/>
    </xf>
    <xf numFmtId="49" fontId="5" fillId="2" borderId="15" xfId="0" applyNumberFormat="1" applyFont="1" applyFill="1" applyBorder="1" applyAlignment="1">
      <alignment horizontal="center" vertical="top"/>
    </xf>
    <xf numFmtId="49" fontId="5" fillId="2" borderId="10" xfId="0" applyNumberFormat="1" applyFont="1" applyFill="1" applyBorder="1" applyAlignment="1">
      <alignment horizontal="center" vertical="top"/>
    </xf>
    <xf numFmtId="49" fontId="5" fillId="2" borderId="13" xfId="0" applyNumberFormat="1" applyFont="1" applyFill="1" applyBorder="1" applyAlignment="1">
      <alignment horizontal="center" vertical="top"/>
    </xf>
    <xf numFmtId="49" fontId="5" fillId="3" borderId="25" xfId="0" applyNumberFormat="1" applyFont="1" applyFill="1" applyBorder="1" applyAlignment="1">
      <alignment horizontal="center" vertical="top"/>
    </xf>
    <xf numFmtId="49" fontId="5" fillId="3" borderId="72" xfId="0" applyNumberFormat="1" applyFont="1" applyFill="1" applyBorder="1" applyAlignment="1">
      <alignment horizontal="center" vertical="top"/>
    </xf>
    <xf numFmtId="49" fontId="5" fillId="3" borderId="63" xfId="0" applyNumberFormat="1" applyFont="1" applyFill="1" applyBorder="1" applyAlignment="1">
      <alignment horizontal="center" vertical="top"/>
    </xf>
    <xf numFmtId="49" fontId="5" fillId="0" borderId="14" xfId="0" applyNumberFormat="1" applyFont="1" applyBorder="1" applyAlignment="1">
      <alignment horizontal="center" vertical="top"/>
    </xf>
    <xf numFmtId="49" fontId="5" fillId="0" borderId="9" xfId="0" applyNumberFormat="1" applyFont="1" applyBorder="1" applyAlignment="1">
      <alignment horizontal="center" vertical="top"/>
    </xf>
    <xf numFmtId="49" fontId="5" fillId="0" borderId="1" xfId="0" applyNumberFormat="1" applyFont="1" applyBorder="1" applyAlignment="1">
      <alignment horizontal="center" vertical="top"/>
    </xf>
    <xf numFmtId="0" fontId="4" fillId="0" borderId="35"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40" xfId="0" applyFont="1" applyFill="1" applyBorder="1" applyAlignment="1">
      <alignment horizontal="left" vertical="top" wrapText="1"/>
    </xf>
    <xf numFmtId="49" fontId="17" fillId="0" borderId="5" xfId="0" applyNumberFormat="1" applyFont="1" applyBorder="1" applyAlignment="1">
      <alignment horizontal="center" vertical="top"/>
    </xf>
    <xf numFmtId="49" fontId="2" fillId="0" borderId="8" xfId="0" applyNumberFormat="1" applyFont="1" applyBorder="1" applyAlignment="1">
      <alignment horizontal="center" vertical="top"/>
    </xf>
    <xf numFmtId="49" fontId="2" fillId="0" borderId="12" xfId="0" applyNumberFormat="1" applyFont="1" applyBorder="1" applyAlignment="1">
      <alignment horizontal="center" vertical="top"/>
    </xf>
    <xf numFmtId="49" fontId="2" fillId="0" borderId="52" xfId="0" applyNumberFormat="1" applyFont="1" applyBorder="1" applyAlignment="1">
      <alignment horizontal="center" vertical="top"/>
    </xf>
    <xf numFmtId="49" fontId="2" fillId="0" borderId="73" xfId="0" applyNumberFormat="1" applyFont="1" applyBorder="1" applyAlignment="1">
      <alignment horizontal="center" vertical="top"/>
    </xf>
    <xf numFmtId="49" fontId="2" fillId="0" borderId="53" xfId="0" applyNumberFormat="1" applyFont="1" applyBorder="1" applyAlignment="1">
      <alignment horizontal="center" vertical="top"/>
    </xf>
    <xf numFmtId="0" fontId="5" fillId="0" borderId="52" xfId="0" applyFont="1" applyBorder="1" applyAlignment="1">
      <alignment horizontal="center" vertical="center"/>
    </xf>
    <xf numFmtId="0" fontId="5" fillId="0" borderId="17" xfId="0" applyFont="1" applyBorder="1" applyAlignment="1">
      <alignment horizontal="center" vertical="center"/>
    </xf>
    <xf numFmtId="0" fontId="5" fillId="0" borderId="46" xfId="0" applyFont="1" applyBorder="1" applyAlignment="1">
      <alignment horizontal="center" vertical="center"/>
    </xf>
    <xf numFmtId="0" fontId="2" fillId="0" borderId="10"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7" xfId="0" applyFont="1" applyBorder="1" applyAlignment="1">
      <alignment horizontal="center" vertical="center"/>
    </xf>
    <xf numFmtId="0" fontId="2" fillId="0" borderId="11" xfId="0" applyFont="1" applyFill="1" applyBorder="1" applyAlignment="1">
      <alignment horizontal="center" vertical="center" textRotation="90" wrapText="1"/>
    </xf>
    <xf numFmtId="0" fontId="2" fillId="0" borderId="31" xfId="0" applyFont="1" applyFill="1" applyBorder="1" applyAlignment="1">
      <alignment horizontal="center" vertical="center" textRotation="90" wrapText="1"/>
    </xf>
    <xf numFmtId="0" fontId="4" fillId="0" borderId="10" xfId="0" applyFont="1" applyBorder="1" applyAlignment="1">
      <alignment horizontal="center" vertical="center" wrapText="1"/>
    </xf>
    <xf numFmtId="0" fontId="4" fillId="0" borderId="39" xfId="0" applyFont="1" applyBorder="1" applyAlignment="1">
      <alignment horizontal="center" vertical="center" wrapText="1"/>
    </xf>
    <xf numFmtId="0" fontId="2" fillId="0" borderId="36" xfId="0" applyFont="1" applyBorder="1" applyAlignment="1">
      <alignment horizontal="center" vertical="center"/>
    </xf>
    <xf numFmtId="0" fontId="2" fillId="0" borderId="74" xfId="0" applyFont="1" applyBorder="1" applyAlignment="1">
      <alignment horizontal="center" vertical="center"/>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0" fontId="4" fillId="0" borderId="27" xfId="0" applyFont="1" applyFill="1" applyBorder="1" applyAlignment="1">
      <alignment horizontal="left" vertical="top" wrapText="1"/>
    </xf>
    <xf numFmtId="0" fontId="4" fillId="0" borderId="31" xfId="0" applyFont="1" applyFill="1" applyBorder="1" applyAlignment="1">
      <alignment horizontal="left" vertical="top" wrapText="1"/>
    </xf>
    <xf numFmtId="49" fontId="2" fillId="0" borderId="66" xfId="0" applyNumberFormat="1" applyFont="1" applyBorder="1" applyAlignment="1">
      <alignment horizontal="center" vertical="top"/>
    </xf>
    <xf numFmtId="49" fontId="2" fillId="0" borderId="44" xfId="0" applyNumberFormat="1" applyFont="1" applyBorder="1" applyAlignment="1">
      <alignment horizontal="center" vertical="top"/>
    </xf>
    <xf numFmtId="49" fontId="5" fillId="3" borderId="3" xfId="0" applyNumberFormat="1" applyFont="1" applyFill="1" applyBorder="1" applyAlignment="1">
      <alignment horizontal="right" vertical="top"/>
    </xf>
    <xf numFmtId="49" fontId="5" fillId="3" borderId="4" xfId="0" applyNumberFormat="1" applyFont="1" applyFill="1" applyBorder="1" applyAlignment="1">
      <alignment horizontal="right" vertical="top"/>
    </xf>
    <xf numFmtId="49" fontId="5" fillId="3" borderId="60" xfId="0" applyNumberFormat="1" applyFont="1" applyFill="1" applyBorder="1" applyAlignment="1">
      <alignment horizontal="right" vertical="top"/>
    </xf>
    <xf numFmtId="49" fontId="5" fillId="3" borderId="22" xfId="0" applyNumberFormat="1" applyFont="1" applyFill="1" applyBorder="1" applyAlignment="1">
      <alignment horizontal="left" vertical="top"/>
    </xf>
    <xf numFmtId="49" fontId="5" fillId="3" borderId="23" xfId="0" applyNumberFormat="1" applyFont="1" applyFill="1" applyBorder="1" applyAlignment="1">
      <alignment horizontal="left" vertical="top"/>
    </xf>
    <xf numFmtId="49" fontId="5" fillId="3" borderId="24" xfId="0" applyNumberFormat="1" applyFont="1" applyFill="1" applyBorder="1" applyAlignment="1">
      <alignment horizontal="left" vertical="top"/>
    </xf>
    <xf numFmtId="49" fontId="5" fillId="0" borderId="19" xfId="0" applyNumberFormat="1" applyFont="1" applyBorder="1" applyAlignment="1">
      <alignment horizontal="center" vertical="top"/>
    </xf>
    <xf numFmtId="0" fontId="4" fillId="0" borderId="20" xfId="0" applyFont="1" applyFill="1" applyBorder="1" applyAlignment="1">
      <alignment horizontal="left" vertical="top" wrapText="1"/>
    </xf>
    <xf numFmtId="49" fontId="17" fillId="0" borderId="18" xfId="0" applyNumberFormat="1" applyFont="1" applyBorder="1" applyAlignment="1">
      <alignment horizontal="center" vertical="top"/>
    </xf>
    <xf numFmtId="49" fontId="2" fillId="0" borderId="59" xfId="0" applyNumberFormat="1" applyFont="1" applyBorder="1" applyAlignment="1">
      <alignment horizontal="center" vertical="top"/>
    </xf>
    <xf numFmtId="0" fontId="6" fillId="0" borderId="73" xfId="0" applyFont="1" applyBorder="1" applyAlignment="1">
      <alignment vertical="top" wrapText="1"/>
    </xf>
    <xf numFmtId="0" fontId="22" fillId="0" borderId="68" xfId="0" applyFont="1" applyBorder="1" applyAlignment="1">
      <alignment vertical="top" wrapText="1"/>
    </xf>
    <xf numFmtId="49" fontId="17" fillId="0" borderId="50" xfId="0" applyNumberFormat="1" applyFont="1" applyBorder="1" applyAlignment="1">
      <alignment horizontal="center" vertical="top"/>
    </xf>
    <xf numFmtId="49" fontId="17" fillId="0" borderId="42" xfId="0" applyNumberFormat="1" applyFont="1" applyBorder="1" applyAlignment="1">
      <alignment horizontal="center" vertical="top"/>
    </xf>
    <xf numFmtId="49" fontId="2" fillId="0" borderId="50" xfId="0" applyNumberFormat="1" applyFont="1" applyBorder="1" applyAlignment="1">
      <alignment horizontal="center" vertical="top"/>
    </xf>
    <xf numFmtId="49" fontId="2" fillId="0" borderId="18" xfId="0" applyNumberFormat="1" applyFont="1" applyBorder="1" applyAlignment="1">
      <alignment horizontal="center" vertical="top"/>
    </xf>
    <xf numFmtId="49" fontId="2" fillId="0" borderId="42" xfId="0" applyNumberFormat="1" applyFont="1" applyBorder="1" applyAlignment="1">
      <alignment horizontal="center" vertical="top"/>
    </xf>
    <xf numFmtId="164" fontId="6" fillId="0" borderId="50" xfId="0" applyNumberFormat="1" applyFont="1" applyFill="1" applyBorder="1" applyAlignment="1">
      <alignment horizontal="left" vertical="center" wrapText="1"/>
    </xf>
    <xf numFmtId="164" fontId="6" fillId="0" borderId="18" xfId="0" applyNumberFormat="1" applyFont="1" applyFill="1" applyBorder="1" applyAlignment="1">
      <alignment horizontal="left" vertical="center" wrapText="1"/>
    </xf>
    <xf numFmtId="164" fontId="6" fillId="0" borderId="42" xfId="0" applyNumberFormat="1" applyFont="1" applyFill="1" applyBorder="1" applyAlignment="1">
      <alignment horizontal="left" vertical="center" wrapText="1"/>
    </xf>
    <xf numFmtId="0" fontId="6" fillId="0" borderId="65" xfId="0" applyFont="1" applyFill="1" applyBorder="1" applyAlignment="1">
      <alignment horizontal="left" vertical="top" wrapText="1"/>
    </xf>
    <xf numFmtId="0" fontId="6" fillId="0" borderId="28" xfId="0" applyFont="1" applyFill="1" applyBorder="1" applyAlignment="1">
      <alignment horizontal="left" vertical="top" wrapText="1"/>
    </xf>
    <xf numFmtId="0" fontId="6" fillId="0" borderId="41" xfId="0" applyFont="1" applyFill="1" applyBorder="1" applyAlignment="1">
      <alignment horizontal="left" vertical="top" wrapText="1"/>
    </xf>
    <xf numFmtId="49" fontId="5" fillId="2" borderId="52" xfId="0" applyNumberFormat="1" applyFont="1" applyFill="1" applyBorder="1" applyAlignment="1">
      <alignment horizontal="center" vertical="top"/>
    </xf>
    <xf numFmtId="49" fontId="5" fillId="2" borderId="59" xfId="0" applyNumberFormat="1" applyFont="1" applyFill="1" applyBorder="1" applyAlignment="1">
      <alignment horizontal="center" vertical="top"/>
    </xf>
    <xf numFmtId="49" fontId="5" fillId="2" borderId="53" xfId="0" applyNumberFormat="1" applyFont="1" applyFill="1" applyBorder="1" applyAlignment="1">
      <alignment horizontal="center" vertical="top"/>
    </xf>
    <xf numFmtId="49" fontId="5" fillId="3" borderId="14" xfId="0" applyNumberFormat="1" applyFont="1" applyFill="1" applyBorder="1" applyAlignment="1">
      <alignment horizontal="center" vertical="top"/>
    </xf>
    <xf numFmtId="49" fontId="5" fillId="3" borderId="19"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0" fontId="4" fillId="0" borderId="25" xfId="0" applyFont="1" applyFill="1" applyBorder="1" applyAlignment="1">
      <alignment vertical="top" wrapText="1"/>
    </xf>
    <xf numFmtId="0" fontId="4" fillId="0" borderId="7" xfId="0" applyFont="1" applyFill="1" applyBorder="1" applyAlignment="1">
      <alignment vertical="top" wrapText="1"/>
    </xf>
    <xf numFmtId="0" fontId="4" fillId="0" borderId="63" xfId="0" applyFont="1" applyFill="1" applyBorder="1" applyAlignment="1">
      <alignment vertical="top" wrapText="1"/>
    </xf>
    <xf numFmtId="49" fontId="2" fillId="0" borderId="5" xfId="0" applyNumberFormat="1" applyFont="1" applyBorder="1" applyAlignment="1">
      <alignment horizontal="center" vertical="top"/>
    </xf>
    <xf numFmtId="49" fontId="2" fillId="0" borderId="51" xfId="0" applyNumberFormat="1" applyFont="1" applyBorder="1" applyAlignment="1">
      <alignment horizontal="center" vertical="top"/>
    </xf>
    <xf numFmtId="49" fontId="2" fillId="0" borderId="5" xfId="0" applyNumberFormat="1" applyFont="1" applyBorder="1" applyAlignment="1">
      <alignment horizontal="center" vertical="top" wrapText="1"/>
    </xf>
    <xf numFmtId="1" fontId="6" fillId="0" borderId="34" xfId="0" applyNumberFormat="1" applyFont="1" applyFill="1" applyBorder="1" applyAlignment="1">
      <alignment horizontal="left" vertical="top" wrapText="1"/>
    </xf>
    <xf numFmtId="0" fontId="22" fillId="0" borderId="39" xfId="0" applyFont="1" applyBorder="1" applyAlignment="1">
      <alignment vertical="top" wrapText="1"/>
    </xf>
    <xf numFmtId="0" fontId="46" fillId="0" borderId="25" xfId="0" applyFont="1" applyFill="1" applyBorder="1" applyAlignment="1">
      <alignment vertical="top" wrapText="1"/>
    </xf>
    <xf numFmtId="0" fontId="46" fillId="0" borderId="63" xfId="0" applyFont="1" applyFill="1" applyBorder="1" applyAlignment="1">
      <alignment vertical="top" wrapText="1"/>
    </xf>
    <xf numFmtId="0" fontId="7" fillId="0" borderId="41" xfId="0" applyFont="1" applyFill="1" applyBorder="1" applyAlignment="1">
      <alignment horizontal="left" vertical="top" wrapText="1"/>
    </xf>
    <xf numFmtId="49" fontId="2" fillId="0" borderId="64" xfId="0" applyNumberFormat="1" applyFont="1" applyBorder="1" applyAlignment="1">
      <alignment horizontal="center" vertical="top"/>
    </xf>
    <xf numFmtId="49" fontId="2" fillId="0" borderId="48" xfId="0" applyNumberFormat="1" applyFont="1" applyBorder="1" applyAlignment="1">
      <alignment horizontal="center" vertical="top"/>
    </xf>
    <xf numFmtId="49" fontId="5" fillId="3" borderId="30" xfId="0" applyNumberFormat="1" applyFont="1" applyFill="1" applyBorder="1" applyAlignment="1">
      <alignment horizontal="right" vertical="top"/>
    </xf>
    <xf numFmtId="49" fontId="5" fillId="3" borderId="67" xfId="0" applyNumberFormat="1" applyFont="1" applyFill="1" applyBorder="1" applyAlignment="1">
      <alignment horizontal="left" vertical="top"/>
    </xf>
    <xf numFmtId="49" fontId="5" fillId="3" borderId="75" xfId="0" applyNumberFormat="1" applyFont="1" applyFill="1" applyBorder="1" applyAlignment="1">
      <alignment horizontal="left" vertical="top"/>
    </xf>
    <xf numFmtId="0" fontId="6" fillId="0" borderId="67" xfId="0" applyFont="1" applyFill="1" applyBorder="1" applyAlignment="1">
      <alignment horizontal="left" vertical="top" wrapText="1"/>
    </xf>
    <xf numFmtId="0" fontId="6" fillId="0" borderId="43" xfId="0" applyFont="1" applyFill="1" applyBorder="1" applyAlignment="1">
      <alignment horizontal="left" vertical="top" wrapText="1"/>
    </xf>
    <xf numFmtId="49" fontId="5" fillId="2" borderId="4" xfId="0" applyNumberFormat="1" applyFont="1" applyFill="1" applyBorder="1" applyAlignment="1">
      <alignment horizontal="right" vertical="top"/>
    </xf>
    <xf numFmtId="49" fontId="5" fillId="2" borderId="60" xfId="0" applyNumberFormat="1" applyFont="1" applyFill="1" applyBorder="1" applyAlignment="1">
      <alignment horizontal="right" vertical="top"/>
    </xf>
    <xf numFmtId="0" fontId="3" fillId="2" borderId="22" xfId="0" applyFont="1" applyFill="1" applyBorder="1" applyAlignment="1">
      <alignment horizontal="left" vertical="top" wrapText="1"/>
    </xf>
    <xf numFmtId="0" fontId="3" fillId="2" borderId="23" xfId="0" applyFont="1" applyFill="1" applyBorder="1" applyAlignment="1">
      <alignment horizontal="left" vertical="top" wrapText="1"/>
    </xf>
    <xf numFmtId="0" fontId="3" fillId="2" borderId="24" xfId="0" applyFont="1" applyFill="1" applyBorder="1" applyAlignment="1">
      <alignment horizontal="left" vertical="top" wrapText="1"/>
    </xf>
    <xf numFmtId="0" fontId="5" fillId="3" borderId="23" xfId="0" applyFont="1" applyFill="1" applyBorder="1" applyAlignment="1">
      <alignment horizontal="left" vertical="top" wrapText="1"/>
    </xf>
    <xf numFmtId="0" fontId="5" fillId="3" borderId="24" xfId="0" applyFont="1" applyFill="1" applyBorder="1" applyAlignment="1">
      <alignment horizontal="left" vertical="top" wrapText="1"/>
    </xf>
    <xf numFmtId="49" fontId="5" fillId="0" borderId="26" xfId="0" applyNumberFormat="1" applyFont="1" applyBorder="1" applyAlignment="1">
      <alignment horizontal="center" vertical="top" wrapText="1"/>
    </xf>
    <xf numFmtId="49" fontId="5" fillId="0" borderId="19" xfId="0" applyNumberFormat="1" applyFont="1" applyBorder="1" applyAlignment="1">
      <alignment horizontal="center" vertical="top" wrapText="1"/>
    </xf>
    <xf numFmtId="0" fontId="7" fillId="0" borderId="19" xfId="0" applyFont="1" applyBorder="1" applyAlignment="1">
      <alignment horizontal="center" vertical="top" wrapText="1"/>
    </xf>
    <xf numFmtId="0" fontId="7" fillId="0" borderId="30" xfId="0" applyFont="1" applyBorder="1" applyAlignment="1">
      <alignment horizontal="center" vertical="top" wrapText="1"/>
    </xf>
    <xf numFmtId="49" fontId="2" fillId="0" borderId="50" xfId="0" applyNumberFormat="1" applyFont="1" applyBorder="1" applyAlignment="1">
      <alignment horizontal="center" vertical="top" wrapText="1"/>
    </xf>
    <xf numFmtId="49" fontId="2" fillId="0" borderId="18" xfId="0" applyNumberFormat="1" applyFont="1" applyBorder="1" applyAlignment="1">
      <alignment horizontal="center" vertical="top" wrapText="1"/>
    </xf>
    <xf numFmtId="0" fontId="7" fillId="0" borderId="18" xfId="0" applyFont="1" applyBorder="1" applyAlignment="1">
      <alignment horizontal="center" vertical="top" wrapText="1"/>
    </xf>
    <xf numFmtId="0" fontId="7" fillId="0" borderId="42" xfId="0" applyFont="1" applyBorder="1" applyAlignment="1">
      <alignment horizontal="center" vertical="top" wrapText="1"/>
    </xf>
    <xf numFmtId="0" fontId="6" fillId="0" borderId="50" xfId="0" applyFont="1" applyFill="1" applyBorder="1" applyAlignment="1">
      <alignment horizontal="center" vertical="top" wrapText="1"/>
    </xf>
    <xf numFmtId="0" fontId="6" fillId="0" borderId="18" xfId="0" applyFont="1" applyFill="1" applyBorder="1" applyAlignment="1">
      <alignment horizontal="center" vertical="top" wrapText="1"/>
    </xf>
    <xf numFmtId="0" fontId="7" fillId="0" borderId="55" xfId="0" applyFont="1" applyBorder="1" applyAlignment="1">
      <alignment horizontal="center" vertical="top" wrapText="1"/>
    </xf>
    <xf numFmtId="0" fontId="24" fillId="0" borderId="34" xfId="0" applyNumberFormat="1" applyFont="1" applyFill="1" applyBorder="1" applyAlignment="1">
      <alignment horizontal="left" vertical="top" wrapText="1"/>
    </xf>
    <xf numFmtId="0" fontId="15" fillId="0" borderId="39" xfId="0" applyFont="1" applyBorder="1" applyAlignment="1">
      <alignment horizontal="left" vertical="top" wrapText="1"/>
    </xf>
    <xf numFmtId="0" fontId="24" fillId="0" borderId="34" xfId="0" applyFont="1" applyFill="1" applyBorder="1" applyAlignment="1">
      <alignment vertical="top" wrapText="1"/>
    </xf>
    <xf numFmtId="0" fontId="15" fillId="0" borderId="39" xfId="0" applyFont="1" applyBorder="1" applyAlignment="1">
      <alignment vertical="top" wrapText="1"/>
    </xf>
    <xf numFmtId="49" fontId="5" fillId="3" borderId="22" xfId="0" applyNumberFormat="1" applyFont="1" applyFill="1" applyBorder="1" applyAlignment="1">
      <alignment horizontal="right" vertical="top"/>
    </xf>
    <xf numFmtId="49" fontId="5" fillId="3" borderId="23" xfId="0" applyNumberFormat="1" applyFont="1" applyFill="1" applyBorder="1" applyAlignment="1">
      <alignment horizontal="right" vertical="top"/>
    </xf>
    <xf numFmtId="49" fontId="5" fillId="2" borderId="22" xfId="0" applyNumberFormat="1" applyFont="1" applyFill="1" applyBorder="1" applyAlignment="1">
      <alignment horizontal="right" vertical="top"/>
    </xf>
    <xf numFmtId="49" fontId="5" fillId="2" borderId="23" xfId="0" applyNumberFormat="1" applyFont="1" applyFill="1" applyBorder="1" applyAlignment="1">
      <alignment horizontal="right" vertical="top"/>
    </xf>
    <xf numFmtId="0" fontId="6" fillId="0" borderId="34" xfId="0" applyFont="1" applyBorder="1" applyAlignment="1">
      <alignment horizontal="left" vertical="top" wrapText="1"/>
    </xf>
    <xf numFmtId="0" fontId="26" fillId="0" borderId="39" xfId="0" applyFont="1" applyBorder="1" applyAlignment="1">
      <alignment vertical="top" wrapText="1"/>
    </xf>
    <xf numFmtId="49" fontId="5" fillId="6" borderId="23" xfId="0" applyNumberFormat="1" applyFont="1" applyFill="1" applyBorder="1" applyAlignment="1">
      <alignment horizontal="right" vertical="top"/>
    </xf>
    <xf numFmtId="0" fontId="2" fillId="6" borderId="53" xfId="0" applyFont="1" applyFill="1" applyBorder="1" applyAlignment="1">
      <alignment horizontal="center" vertical="top"/>
    </xf>
    <xf numFmtId="0" fontId="2" fillId="6" borderId="21" xfId="0" applyFont="1" applyFill="1" applyBorder="1" applyAlignment="1">
      <alignment horizontal="center" vertical="top"/>
    </xf>
    <xf numFmtId="0" fontId="2" fillId="6" borderId="48" xfId="0" applyFont="1" applyFill="1" applyBorder="1" applyAlignment="1">
      <alignment horizontal="center" vertical="top"/>
    </xf>
    <xf numFmtId="49" fontId="4" fillId="0" borderId="67" xfId="0" applyNumberFormat="1" applyFont="1" applyFill="1" applyBorder="1" applyAlignment="1">
      <alignment horizontal="left" vertical="top" wrapText="1"/>
    </xf>
    <xf numFmtId="0" fontId="15" fillId="0" borderId="67" xfId="0" applyFont="1" applyBorder="1" applyAlignment="1">
      <alignment horizontal="left" vertical="top" wrapText="1"/>
    </xf>
    <xf numFmtId="49" fontId="20" fillId="0" borderId="0" xfId="0" applyNumberFormat="1" applyFont="1" applyFill="1" applyBorder="1" applyAlignment="1">
      <alignment horizontal="center" vertical="top" wrapText="1"/>
    </xf>
    <xf numFmtId="0" fontId="7" fillId="0" borderId="0" xfId="0" applyFont="1" applyAlignment="1">
      <alignment vertical="top" wrapText="1"/>
    </xf>
    <xf numFmtId="0" fontId="4" fillId="0" borderId="34" xfId="0" applyFont="1" applyBorder="1" applyAlignment="1">
      <alignment horizontal="left" vertical="top" wrapText="1"/>
    </xf>
    <xf numFmtId="0" fontId="7" fillId="0" borderId="39" xfId="0" applyFont="1" applyBorder="1" applyAlignment="1">
      <alignment vertical="top" wrapText="1"/>
    </xf>
    <xf numFmtId="0" fontId="6" fillId="0" borderId="54" xfId="0" applyFont="1" applyBorder="1" applyAlignment="1">
      <alignment horizontal="left" vertical="top" wrapText="1"/>
    </xf>
    <xf numFmtId="0" fontId="7" fillId="0" borderId="62" xfId="0" applyFont="1" applyBorder="1" applyAlignment="1">
      <alignment vertical="top" wrapText="1"/>
    </xf>
    <xf numFmtId="0" fontId="7" fillId="0" borderId="69" xfId="0" applyFont="1" applyBorder="1" applyAlignment="1">
      <alignment vertical="top" wrapText="1"/>
    </xf>
    <xf numFmtId="164" fontId="22" fillId="0" borderId="54" xfId="0" applyNumberFormat="1" applyFont="1" applyBorder="1" applyAlignment="1">
      <alignment horizontal="center" vertical="top" wrapText="1"/>
    </xf>
    <xf numFmtId="164" fontId="22" fillId="0" borderId="62" xfId="0" applyNumberFormat="1" applyFont="1" applyBorder="1" applyAlignment="1">
      <alignment horizontal="center" vertical="top" wrapText="1"/>
    </xf>
    <xf numFmtId="164" fontId="22" fillId="0" borderId="69" xfId="0" applyNumberFormat="1" applyFont="1" applyBorder="1" applyAlignment="1">
      <alignment horizontal="center" vertical="top" wrapText="1"/>
    </xf>
    <xf numFmtId="0" fontId="6" fillId="0" borderId="61" xfId="0" applyFont="1" applyBorder="1" applyAlignment="1">
      <alignment horizontal="left" vertical="top" wrapText="1"/>
    </xf>
    <xf numFmtId="0" fontId="7" fillId="0" borderId="57" xfId="0" applyFont="1" applyBorder="1" applyAlignment="1">
      <alignment vertical="top" wrapText="1"/>
    </xf>
    <xf numFmtId="0" fontId="7" fillId="0" borderId="70" xfId="0" applyFont="1" applyBorder="1" applyAlignment="1">
      <alignment vertical="top" wrapText="1"/>
    </xf>
    <xf numFmtId="164" fontId="47" fillId="0" borderId="54" xfId="0" applyNumberFormat="1" applyFont="1" applyBorder="1" applyAlignment="1">
      <alignment horizontal="center" vertical="top" wrapText="1"/>
    </xf>
    <xf numFmtId="164" fontId="47" fillId="0" borderId="62" xfId="0" applyNumberFormat="1" applyFont="1" applyBorder="1" applyAlignment="1">
      <alignment horizontal="center" vertical="top" wrapText="1"/>
    </xf>
    <xf numFmtId="164" fontId="47" fillId="0" borderId="69" xfId="0" applyNumberFormat="1" applyFont="1" applyBorder="1" applyAlignment="1">
      <alignment horizontal="center" vertical="top" wrapText="1"/>
    </xf>
    <xf numFmtId="0" fontId="3" fillId="0" borderId="32" xfId="0" applyFont="1" applyBorder="1" applyAlignment="1">
      <alignment horizontal="center" vertical="center"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5" fillId="6" borderId="3" xfId="0" applyFont="1" applyFill="1" applyBorder="1" applyAlignment="1">
      <alignment horizontal="right" vertical="top" wrapText="1"/>
    </xf>
    <xf numFmtId="0" fontId="7" fillId="6" borderId="4" xfId="0" applyFont="1" applyFill="1" applyBorder="1" applyAlignment="1">
      <alignment vertical="top" wrapText="1"/>
    </xf>
    <xf numFmtId="0" fontId="7" fillId="6" borderId="22" xfId="0" applyFont="1" applyFill="1" applyBorder="1" applyAlignment="1">
      <alignment vertical="top" wrapText="1"/>
    </xf>
    <xf numFmtId="164" fontId="57" fillId="6" borderId="32" xfId="0" applyNumberFormat="1" applyFont="1" applyFill="1" applyBorder="1" applyAlignment="1">
      <alignment horizontal="center" vertical="top" wrapText="1"/>
    </xf>
    <xf numFmtId="164" fontId="57" fillId="6" borderId="23" xfId="0" applyNumberFormat="1" applyFont="1" applyFill="1" applyBorder="1" applyAlignment="1">
      <alignment horizontal="center" vertical="top" wrapText="1"/>
    </xf>
    <xf numFmtId="164" fontId="57" fillId="6" borderId="24" xfId="0" applyNumberFormat="1" applyFont="1" applyFill="1" applyBorder="1" applyAlignment="1">
      <alignment horizontal="center" vertical="top" wrapText="1"/>
    </xf>
    <xf numFmtId="0" fontId="6" fillId="0" borderId="71" xfId="0" applyFont="1" applyBorder="1" applyAlignment="1">
      <alignment horizontal="left" vertical="top" wrapText="1"/>
    </xf>
    <xf numFmtId="0" fontId="7" fillId="0" borderId="36" xfId="0" applyFont="1" applyBorder="1" applyAlignment="1">
      <alignment vertical="top" wrapText="1"/>
    </xf>
    <xf numFmtId="0" fontId="7" fillId="0" borderId="38" xfId="0" applyFont="1" applyBorder="1" applyAlignment="1">
      <alignment vertical="top" wrapText="1"/>
    </xf>
    <xf numFmtId="164" fontId="22" fillId="0" borderId="68" xfId="0" applyNumberFormat="1" applyFont="1" applyBorder="1" applyAlignment="1">
      <alignment horizontal="center" vertical="top" wrapText="1"/>
    </xf>
    <xf numFmtId="164" fontId="22" fillId="0" borderId="58" xfId="0" applyNumberFormat="1" applyFont="1" applyBorder="1" applyAlignment="1">
      <alignment horizontal="center" vertical="top" wrapText="1"/>
    </xf>
    <xf numFmtId="164" fontId="22" fillId="0" borderId="64" xfId="0" applyNumberFormat="1" applyFont="1" applyBorder="1" applyAlignment="1">
      <alignment horizontal="center" vertical="top" wrapText="1"/>
    </xf>
    <xf numFmtId="0" fontId="7" fillId="0" borderId="56" xfId="0" applyFont="1" applyBorder="1" applyAlignment="1">
      <alignment vertical="top" wrapText="1"/>
    </xf>
    <xf numFmtId="0" fontId="5" fillId="5" borderId="3" xfId="0" applyFont="1" applyFill="1" applyBorder="1" applyAlignment="1">
      <alignment horizontal="right" vertical="top" wrapText="1"/>
    </xf>
    <xf numFmtId="0" fontId="7" fillId="0" borderId="4" xfId="0" applyFont="1" applyBorder="1" applyAlignment="1">
      <alignment vertical="top" wrapText="1"/>
    </xf>
    <xf numFmtId="0" fontId="7" fillId="0" borderId="60" xfId="0" applyFont="1" applyBorder="1" applyAlignment="1">
      <alignment vertical="top" wrapText="1"/>
    </xf>
    <xf numFmtId="164" fontId="12" fillId="5" borderId="23" xfId="0" applyNumberFormat="1" applyFont="1" applyFill="1" applyBorder="1" applyAlignment="1">
      <alignment horizontal="center" vertical="top" wrapText="1"/>
    </xf>
    <xf numFmtId="164" fontId="12" fillId="5" borderId="24" xfId="0" applyNumberFormat="1" applyFont="1" applyFill="1" applyBorder="1" applyAlignment="1">
      <alignment horizontal="center" vertical="top" wrapText="1"/>
    </xf>
    <xf numFmtId="0" fontId="7" fillId="0" borderId="74" xfId="0" applyFont="1" applyBorder="1" applyAlignment="1">
      <alignment vertical="top" wrapText="1"/>
    </xf>
    <xf numFmtId="0" fontId="15" fillId="0" borderId="62" xfId="0" applyFont="1" applyBorder="1" applyAlignment="1">
      <alignment horizontal="center" vertical="top" wrapText="1"/>
    </xf>
    <xf numFmtId="0" fontId="15" fillId="0" borderId="69" xfId="0" applyFont="1" applyBorder="1" applyAlignment="1">
      <alignment horizontal="center" vertical="top" wrapText="1"/>
    </xf>
    <xf numFmtId="0" fontId="6" fillId="4" borderId="54" xfId="0" applyFont="1" applyFill="1" applyBorder="1" applyAlignment="1">
      <alignment horizontal="left" vertical="top" wrapText="1"/>
    </xf>
    <xf numFmtId="0" fontId="7" fillId="4" borderId="62" xfId="0" applyFont="1" applyFill="1" applyBorder="1" applyAlignment="1">
      <alignment horizontal="left" vertical="top" wrapText="1"/>
    </xf>
    <xf numFmtId="0" fontId="7" fillId="4" borderId="69" xfId="0" applyFont="1" applyFill="1" applyBorder="1" applyAlignment="1">
      <alignment horizontal="left" vertical="top" wrapText="1"/>
    </xf>
    <xf numFmtId="164" fontId="22" fillId="0" borderId="44" xfId="0" applyNumberFormat="1" applyFont="1" applyBorder="1" applyAlignment="1">
      <alignment horizontal="center" vertical="top" wrapText="1"/>
    </xf>
    <xf numFmtId="0" fontId="15" fillId="0" borderId="43" xfId="0" applyFont="1" applyBorder="1" applyAlignment="1">
      <alignment horizontal="center" vertical="top" wrapText="1"/>
    </xf>
    <xf numFmtId="0" fontId="15" fillId="0" borderId="45" xfId="0" applyFont="1" applyBorder="1" applyAlignment="1">
      <alignment horizontal="center" vertical="top" wrapText="1"/>
    </xf>
    <xf numFmtId="164" fontId="21" fillId="6" borderId="32" xfId="0" applyNumberFormat="1" applyFont="1" applyFill="1" applyBorder="1" applyAlignment="1">
      <alignment horizontal="center" vertical="top" wrapText="1"/>
    </xf>
    <xf numFmtId="164" fontId="21" fillId="6" borderId="23" xfId="0" applyNumberFormat="1" applyFont="1" applyFill="1" applyBorder="1" applyAlignment="1">
      <alignment horizontal="center" vertical="top" wrapText="1"/>
    </xf>
    <xf numFmtId="164" fontId="21" fillId="6" borderId="24" xfId="0" applyNumberFormat="1" applyFont="1" applyFill="1" applyBorder="1" applyAlignment="1">
      <alignment horizontal="center" vertical="top" wrapText="1"/>
    </xf>
    <xf numFmtId="49" fontId="5" fillId="7" borderId="52" xfId="0" applyNumberFormat="1" applyFont="1" applyFill="1" applyBorder="1" applyAlignment="1">
      <alignment horizontal="center" vertical="top"/>
    </xf>
    <xf numFmtId="49" fontId="5" fillId="7" borderId="59" xfId="0" applyNumberFormat="1" applyFont="1" applyFill="1" applyBorder="1" applyAlignment="1">
      <alignment horizontal="center" vertical="top"/>
    </xf>
    <xf numFmtId="49" fontId="5" fillId="7" borderId="53" xfId="0" applyNumberFormat="1" applyFont="1" applyFill="1" applyBorder="1" applyAlignment="1">
      <alignment horizontal="center" vertical="top"/>
    </xf>
    <xf numFmtId="49" fontId="5" fillId="8" borderId="14"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8" borderId="1" xfId="0" applyNumberFormat="1" applyFont="1" applyFill="1" applyBorder="1" applyAlignment="1">
      <alignment horizontal="center" vertical="top"/>
    </xf>
    <xf numFmtId="49" fontId="5" fillId="0" borderId="14" xfId="0" applyNumberFormat="1" applyFont="1" applyFill="1" applyBorder="1" applyAlignment="1">
      <alignment horizontal="center" vertical="top"/>
    </xf>
    <xf numFmtId="49" fontId="5" fillId="0" borderId="19" xfId="0" applyNumberFormat="1" applyFont="1" applyFill="1" applyBorder="1" applyAlignment="1">
      <alignment horizontal="center" vertical="top"/>
    </xf>
    <xf numFmtId="49" fontId="5" fillId="0" borderId="1" xfId="0" applyNumberFormat="1" applyFont="1" applyFill="1" applyBorder="1" applyAlignment="1">
      <alignment horizontal="center" vertical="top"/>
    </xf>
    <xf numFmtId="49" fontId="5" fillId="8" borderId="3" xfId="0" applyNumberFormat="1" applyFont="1" applyFill="1" applyBorder="1" applyAlignment="1">
      <alignment horizontal="right" vertical="top"/>
    </xf>
    <xf numFmtId="49" fontId="5" fillId="8" borderId="4" xfId="0" applyNumberFormat="1" applyFont="1" applyFill="1" applyBorder="1" applyAlignment="1">
      <alignment horizontal="right" vertical="top"/>
    </xf>
    <xf numFmtId="49" fontId="5" fillId="8" borderId="60" xfId="0" applyNumberFormat="1" applyFont="1" applyFill="1" applyBorder="1" applyAlignment="1">
      <alignment horizontal="right" vertical="top"/>
    </xf>
    <xf numFmtId="49" fontId="17" fillId="0" borderId="5" xfId="0" applyNumberFormat="1" applyFont="1" applyFill="1" applyBorder="1" applyAlignment="1">
      <alignment horizontal="center" vertical="top"/>
    </xf>
    <xf numFmtId="49" fontId="17" fillId="0" borderId="18" xfId="0" applyNumberFormat="1" applyFont="1" applyFill="1" applyBorder="1" applyAlignment="1">
      <alignment horizontal="center" vertical="top"/>
    </xf>
    <xf numFmtId="49" fontId="2" fillId="0" borderId="8" xfId="0" applyNumberFormat="1" applyFont="1" applyFill="1" applyBorder="1" applyAlignment="1">
      <alignment horizontal="center" vertical="top"/>
    </xf>
    <xf numFmtId="49" fontId="2" fillId="0" borderId="12" xfId="0" applyNumberFormat="1" applyFont="1" applyFill="1" applyBorder="1" applyAlignment="1">
      <alignment horizontal="center" vertical="top"/>
    </xf>
    <xf numFmtId="49" fontId="2" fillId="0" borderId="5" xfId="0" applyNumberFormat="1" applyFont="1" applyFill="1" applyBorder="1" applyAlignment="1">
      <alignment horizontal="center" vertical="top"/>
    </xf>
    <xf numFmtId="49" fontId="2" fillId="0" borderId="55" xfId="0" applyNumberFormat="1" applyFont="1" applyFill="1" applyBorder="1" applyAlignment="1">
      <alignment horizontal="center" vertical="top"/>
    </xf>
    <xf numFmtId="49" fontId="2" fillId="0" borderId="51" xfId="0" applyNumberFormat="1" applyFont="1" applyFill="1" applyBorder="1" applyAlignment="1">
      <alignment horizontal="center" vertical="top"/>
    </xf>
    <xf numFmtId="0" fontId="5" fillId="13" borderId="32" xfId="0" applyFont="1" applyFill="1" applyBorder="1" applyAlignment="1">
      <alignment horizontal="right" vertical="top" wrapText="1"/>
    </xf>
    <xf numFmtId="0" fontId="5" fillId="13" borderId="23" xfId="0" applyFont="1" applyFill="1" applyBorder="1" applyAlignment="1">
      <alignment horizontal="right" vertical="top" wrapText="1"/>
    </xf>
    <xf numFmtId="0" fontId="5" fillId="13" borderId="24" xfId="0" applyFont="1" applyFill="1" applyBorder="1" applyAlignment="1">
      <alignment horizontal="right" vertical="top" wrapText="1"/>
    </xf>
    <xf numFmtId="164" fontId="21" fillId="13" borderId="32" xfId="0" applyNumberFormat="1" applyFont="1" applyFill="1" applyBorder="1" applyAlignment="1">
      <alignment horizontal="center" vertical="top" wrapText="1"/>
    </xf>
    <xf numFmtId="164" fontId="21" fillId="13" borderId="23" xfId="0" applyNumberFormat="1" applyFont="1" applyFill="1" applyBorder="1" applyAlignment="1">
      <alignment horizontal="center" vertical="top" wrapText="1"/>
    </xf>
    <xf numFmtId="164" fontId="21" fillId="13" borderId="24" xfId="0" applyNumberFormat="1" applyFont="1" applyFill="1" applyBorder="1" applyAlignment="1">
      <alignment horizontal="center" vertical="top" wrapText="1"/>
    </xf>
    <xf numFmtId="0" fontId="3" fillId="0" borderId="3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5" fillId="0" borderId="32"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24" xfId="0" applyFont="1" applyFill="1" applyBorder="1" applyAlignment="1">
      <alignment horizontal="center" vertical="center" wrapText="1"/>
    </xf>
    <xf numFmtId="49" fontId="5" fillId="7" borderId="4" xfId="0" applyNumberFormat="1" applyFont="1" applyFill="1" applyBorder="1" applyAlignment="1">
      <alignment horizontal="right" vertical="top"/>
    </xf>
    <xf numFmtId="49" fontId="5" fillId="7" borderId="60" xfId="0" applyNumberFormat="1" applyFont="1" applyFill="1" applyBorder="1" applyAlignment="1">
      <alignment horizontal="right" vertical="top"/>
    </xf>
    <xf numFmtId="49" fontId="5" fillId="13" borderId="23" xfId="0" applyNumberFormat="1" applyFont="1" applyFill="1" applyBorder="1" applyAlignment="1">
      <alignment horizontal="right" vertical="top"/>
    </xf>
    <xf numFmtId="0" fontId="4" fillId="0" borderId="34" xfId="0" applyFont="1" applyFill="1" applyBorder="1" applyAlignment="1">
      <alignment horizontal="left" vertical="top" wrapText="1"/>
    </xf>
    <xf numFmtId="0" fontId="15" fillId="0" borderId="71" xfId="0" applyFont="1" applyFill="1" applyBorder="1" applyAlignment="1">
      <alignment horizontal="left" vertical="top" wrapText="1"/>
    </xf>
    <xf numFmtId="0" fontId="4" fillId="0" borderId="27" xfId="0" applyFont="1" applyFill="1" applyBorder="1" applyAlignment="1">
      <alignment vertical="top" wrapText="1"/>
    </xf>
    <xf numFmtId="0" fontId="4" fillId="0" borderId="20" xfId="0" applyFont="1" applyFill="1" applyBorder="1" applyAlignment="1">
      <alignment vertical="top" wrapText="1"/>
    </xf>
    <xf numFmtId="0" fontId="4" fillId="0" borderId="31" xfId="0" applyFont="1" applyFill="1" applyBorder="1" applyAlignment="1">
      <alignment vertical="top" wrapText="1"/>
    </xf>
    <xf numFmtId="49" fontId="2" fillId="0" borderId="50" xfId="0" applyNumberFormat="1" applyFont="1" applyFill="1" applyBorder="1" applyAlignment="1">
      <alignment horizontal="center" vertical="top" wrapText="1"/>
    </xf>
    <xf numFmtId="49" fontId="2" fillId="0" borderId="18" xfId="0" applyNumberFormat="1" applyFont="1" applyFill="1" applyBorder="1" applyAlignment="1">
      <alignment horizontal="center" vertical="top" wrapText="1"/>
    </xf>
    <xf numFmtId="49" fontId="2" fillId="0" borderId="42" xfId="0" applyNumberFormat="1" applyFont="1" applyFill="1" applyBorder="1" applyAlignment="1">
      <alignment horizontal="center" vertical="top" wrapText="1"/>
    </xf>
    <xf numFmtId="49" fontId="2" fillId="0" borderId="5" xfId="0" applyNumberFormat="1" applyFont="1" applyFill="1" applyBorder="1" applyAlignment="1">
      <alignment horizontal="center" vertical="top" wrapText="1"/>
    </xf>
    <xf numFmtId="49" fontId="2" fillId="0" borderId="55" xfId="0" applyNumberFormat="1" applyFont="1" applyFill="1" applyBorder="1" applyAlignment="1">
      <alignment horizontal="center" vertical="top" wrapText="1"/>
    </xf>
    <xf numFmtId="49" fontId="2" fillId="0" borderId="51" xfId="0" applyNumberFormat="1" applyFont="1" applyFill="1" applyBorder="1" applyAlignment="1">
      <alignment horizontal="center" vertical="top" wrapText="1"/>
    </xf>
    <xf numFmtId="49" fontId="2" fillId="0" borderId="12" xfId="0" applyNumberFormat="1" applyFont="1" applyFill="1" applyBorder="1" applyAlignment="1">
      <alignment horizontal="center" vertical="top" wrapText="1"/>
    </xf>
    <xf numFmtId="0" fontId="4" fillId="11" borderId="50" xfId="0" applyFont="1" applyFill="1" applyBorder="1" applyAlignment="1">
      <alignment vertical="top" wrapText="1"/>
    </xf>
    <xf numFmtId="0" fontId="15" fillId="11" borderId="55" xfId="0" applyFont="1" applyFill="1" applyBorder="1" applyAlignment="1">
      <alignment vertical="top" wrapText="1"/>
    </xf>
    <xf numFmtId="0" fontId="4" fillId="11" borderId="8" xfId="0" applyFont="1" applyFill="1" applyBorder="1" applyAlignment="1">
      <alignment vertical="top" wrapText="1"/>
    </xf>
    <xf numFmtId="49" fontId="5" fillId="8" borderId="22" xfId="0" applyNumberFormat="1" applyFont="1" applyFill="1" applyBorder="1" applyAlignment="1">
      <alignment horizontal="left" vertical="top" wrapText="1"/>
    </xf>
    <xf numFmtId="49" fontId="5" fillId="8" borderId="23" xfId="0" applyNumberFormat="1" applyFont="1" applyFill="1" applyBorder="1" applyAlignment="1">
      <alignment horizontal="left" vertical="top" wrapText="1"/>
    </xf>
    <xf numFmtId="49" fontId="5" fillId="8" borderId="24" xfId="0" applyNumberFormat="1" applyFont="1" applyFill="1" applyBorder="1" applyAlignment="1">
      <alignment horizontal="left" vertical="top" wrapText="1"/>
    </xf>
    <xf numFmtId="0" fontId="3" fillId="0" borderId="25" xfId="0" applyFont="1" applyFill="1" applyBorder="1" applyAlignment="1">
      <alignment vertical="top" wrapText="1"/>
    </xf>
    <xf numFmtId="0" fontId="3" fillId="0" borderId="7" xfId="0" applyFont="1" applyFill="1" applyBorder="1" applyAlignment="1">
      <alignment vertical="top" wrapText="1"/>
    </xf>
    <xf numFmtId="0" fontId="3" fillId="0" borderId="63" xfId="0" applyFont="1" applyFill="1" applyBorder="1" applyAlignment="1">
      <alignment vertical="top" wrapText="1"/>
    </xf>
    <xf numFmtId="49" fontId="51" fillId="7" borderId="52" xfId="0" applyNumberFormat="1" applyFont="1" applyFill="1" applyBorder="1" applyAlignment="1">
      <alignment horizontal="center" vertical="top"/>
    </xf>
    <xf numFmtId="49" fontId="51" fillId="7" borderId="59" xfId="0" applyNumberFormat="1" applyFont="1" applyFill="1" applyBorder="1" applyAlignment="1">
      <alignment horizontal="center" vertical="top"/>
    </xf>
    <xf numFmtId="49" fontId="51" fillId="7" borderId="53" xfId="0" applyNumberFormat="1" applyFont="1" applyFill="1" applyBorder="1" applyAlignment="1">
      <alignment horizontal="center" vertical="top"/>
    </xf>
    <xf numFmtId="49" fontId="51" fillId="8" borderId="14" xfId="0" applyNumberFormat="1" applyFont="1" applyFill="1" applyBorder="1" applyAlignment="1">
      <alignment horizontal="center" vertical="top"/>
    </xf>
    <xf numFmtId="49" fontId="51" fillId="8" borderId="19" xfId="0" applyNumberFormat="1" applyFont="1" applyFill="1" applyBorder="1" applyAlignment="1">
      <alignment horizontal="center" vertical="top"/>
    </xf>
    <xf numFmtId="49" fontId="51" fillId="8" borderId="1" xfId="0" applyNumberFormat="1" applyFont="1" applyFill="1" applyBorder="1" applyAlignment="1">
      <alignment horizontal="center" vertical="top"/>
    </xf>
    <xf numFmtId="49" fontId="51" fillId="0" borderId="14" xfId="0" applyNumberFormat="1" applyFont="1" applyFill="1" applyBorder="1" applyAlignment="1">
      <alignment horizontal="center" vertical="top"/>
    </xf>
    <xf numFmtId="49" fontId="51" fillId="0" borderId="19" xfId="0" applyNumberFormat="1" applyFont="1" applyFill="1" applyBorder="1" applyAlignment="1">
      <alignment horizontal="center" vertical="top"/>
    </xf>
    <xf numFmtId="49" fontId="51" fillId="0" borderId="1" xfId="0" applyNumberFormat="1" applyFont="1" applyFill="1" applyBorder="1" applyAlignment="1">
      <alignment horizontal="center" vertical="top"/>
    </xf>
    <xf numFmtId="0" fontId="4" fillId="0" borderId="35" xfId="0" applyFont="1" applyFill="1" applyBorder="1" applyAlignment="1">
      <alignment vertical="top" wrapText="1"/>
    </xf>
    <xf numFmtId="0" fontId="15" fillId="0" borderId="7" xfId="0" applyFont="1" applyFill="1" applyBorder="1" applyAlignment="1">
      <alignment vertical="top" wrapText="1"/>
    </xf>
    <xf numFmtId="0" fontId="15" fillId="0" borderId="40" xfId="0" applyFont="1" applyFill="1" applyBorder="1" applyAlignment="1">
      <alignment vertical="top" wrapText="1"/>
    </xf>
    <xf numFmtId="49" fontId="5" fillId="0" borderId="28" xfId="0" applyNumberFormat="1" applyFont="1" applyFill="1" applyBorder="1" applyAlignment="1">
      <alignment horizontal="center" vertical="top" wrapText="1"/>
    </xf>
    <xf numFmtId="0" fontId="15" fillId="0" borderId="28" xfId="0" applyFont="1" applyFill="1" applyBorder="1" applyAlignment="1">
      <alignment horizontal="center" vertical="top" wrapText="1"/>
    </xf>
    <xf numFmtId="0" fontId="15" fillId="0" borderId="41" xfId="0" applyFont="1" applyFill="1" applyBorder="1" applyAlignment="1">
      <alignment horizontal="center" vertical="top" wrapText="1"/>
    </xf>
    <xf numFmtId="49" fontId="2" fillId="0" borderId="18" xfId="0" applyNumberFormat="1" applyFont="1" applyFill="1" applyBorder="1" applyAlignment="1">
      <alignment horizontal="center" vertical="top"/>
    </xf>
    <xf numFmtId="0" fontId="7" fillId="0" borderId="0" xfId="0" applyFont="1" applyFill="1" applyBorder="1" applyAlignment="1">
      <alignment horizontal="left" wrapText="1"/>
    </xf>
    <xf numFmtId="0" fontId="3" fillId="7" borderId="23" xfId="0" applyFont="1" applyFill="1" applyBorder="1" applyAlignment="1">
      <alignment horizontal="left" vertical="top"/>
    </xf>
    <xf numFmtId="0" fontId="3" fillId="7" borderId="24" xfId="0" applyFont="1" applyFill="1" applyBorder="1" applyAlignment="1">
      <alignment horizontal="left" vertical="top"/>
    </xf>
    <xf numFmtId="0" fontId="5" fillId="8" borderId="4" xfId="0" applyFont="1" applyFill="1" applyBorder="1" applyAlignment="1">
      <alignment horizontal="left" vertical="top" wrapText="1"/>
    </xf>
    <xf numFmtId="0" fontId="5" fillId="8" borderId="60" xfId="0" applyFont="1" applyFill="1" applyBorder="1" applyAlignment="1">
      <alignment horizontal="left" vertical="top" wrapText="1"/>
    </xf>
    <xf numFmtId="0" fontId="2" fillId="0" borderId="50" xfId="0" applyFont="1" applyFill="1" applyBorder="1" applyAlignment="1">
      <alignment horizontal="center" vertical="center" textRotation="90" wrapText="1"/>
    </xf>
    <xf numFmtId="0" fontId="2" fillId="0" borderId="18" xfId="0" applyFont="1" applyFill="1" applyBorder="1" applyAlignment="1">
      <alignment horizontal="center" vertical="center" textRotation="90" wrapText="1"/>
    </xf>
    <xf numFmtId="0" fontId="2" fillId="0" borderId="42" xfId="0" applyFont="1" applyFill="1" applyBorder="1" applyAlignment="1">
      <alignment horizontal="center" vertical="center" textRotation="90" wrapText="1"/>
    </xf>
    <xf numFmtId="0" fontId="5"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6" fillId="0" borderId="67" xfId="0" applyFont="1" applyFill="1" applyBorder="1" applyAlignment="1">
      <alignment horizontal="center" vertical="center" textRotation="90" wrapText="1"/>
    </xf>
    <xf numFmtId="0" fontId="6" fillId="0" borderId="0" xfId="0" applyFont="1" applyFill="1" applyBorder="1" applyAlignment="1">
      <alignment horizontal="center" vertical="center" textRotation="90" wrapText="1"/>
    </xf>
    <xf numFmtId="0" fontId="6" fillId="0" borderId="43" xfId="0" applyFont="1" applyFill="1" applyBorder="1" applyAlignment="1">
      <alignment horizontal="center" vertical="center" textRotation="90" wrapText="1"/>
    </xf>
    <xf numFmtId="0" fontId="6" fillId="0" borderId="50" xfId="0" applyFont="1" applyFill="1" applyBorder="1" applyAlignment="1">
      <alignment horizontal="center" vertical="center" textRotation="90" wrapText="1"/>
    </xf>
    <xf numFmtId="0" fontId="6" fillId="0" borderId="18" xfId="0" applyFont="1" applyFill="1" applyBorder="1" applyAlignment="1">
      <alignment horizontal="center" vertical="center" textRotation="90" wrapText="1"/>
    </xf>
    <xf numFmtId="0" fontId="6" fillId="0" borderId="42" xfId="0" applyFont="1" applyFill="1" applyBorder="1" applyAlignment="1">
      <alignment horizontal="center" vertical="center" textRotation="90" wrapText="1"/>
    </xf>
    <xf numFmtId="0" fontId="5" fillId="0" borderId="52"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46" xfId="0" applyFont="1" applyFill="1" applyBorder="1" applyAlignment="1">
      <alignment horizontal="center" vertical="center"/>
    </xf>
    <xf numFmtId="0" fontId="2" fillId="0" borderId="10" xfId="0" applyFont="1" applyFill="1" applyBorder="1" applyAlignment="1">
      <alignment horizontal="center" vertical="center" textRotation="90" wrapText="1"/>
    </xf>
    <xf numFmtId="0" fontId="2" fillId="0" borderId="39" xfId="0" applyFont="1" applyFill="1" applyBorder="1" applyAlignment="1">
      <alignment horizontal="center" vertical="center" textRotation="90" wrapText="1"/>
    </xf>
    <xf numFmtId="0" fontId="2" fillId="0" borderId="57" xfId="0" applyFont="1" applyFill="1" applyBorder="1" applyAlignment="1">
      <alignment horizontal="center" vertical="center"/>
    </xf>
    <xf numFmtId="0" fontId="2" fillId="0" borderId="15" xfId="0" applyFont="1" applyFill="1" applyBorder="1" applyAlignment="1">
      <alignment horizontal="center" vertical="center" textRotation="90" wrapText="1"/>
    </xf>
    <xf numFmtId="0" fontId="2" fillId="0" borderId="61" xfId="0" applyFont="1" applyFill="1" applyBorder="1" applyAlignment="1">
      <alignment horizontal="center" vertical="center" textRotation="90" wrapText="1"/>
    </xf>
    <xf numFmtId="0" fontId="2" fillId="0" borderId="13" xfId="0" applyFont="1" applyFill="1" applyBorder="1" applyAlignment="1">
      <alignment horizontal="center" vertical="center" textRotation="90" wrapText="1"/>
    </xf>
    <xf numFmtId="0" fontId="2" fillId="0" borderId="14" xfId="0" applyFont="1" applyFill="1" applyBorder="1" applyAlignment="1">
      <alignment horizontal="center" vertical="center" textRotation="90" wrapText="1"/>
    </xf>
    <xf numFmtId="0" fontId="2" fillId="0" borderId="57" xfId="0" applyFont="1" applyFill="1" applyBorder="1" applyAlignment="1">
      <alignment horizontal="center" vertical="center" textRotation="90" wrapText="1"/>
    </xf>
    <xf numFmtId="0" fontId="2" fillId="0" borderId="1" xfId="0" applyFont="1" applyFill="1" applyBorder="1" applyAlignment="1">
      <alignment horizontal="center" vertical="center" textRotation="90" wrapText="1"/>
    </xf>
    <xf numFmtId="0" fontId="4" fillId="0" borderId="26"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 fillId="0" borderId="50" xfId="0" applyNumberFormat="1" applyFont="1" applyFill="1" applyBorder="1" applyAlignment="1">
      <alignment horizontal="center" vertical="center" textRotation="90" wrapText="1"/>
    </xf>
    <xf numFmtId="0" fontId="2" fillId="0" borderId="18" xfId="0" applyNumberFormat="1" applyFont="1" applyFill="1" applyBorder="1" applyAlignment="1">
      <alignment horizontal="center" vertical="center" textRotation="90" wrapText="1"/>
    </xf>
    <xf numFmtId="0" fontId="2" fillId="0" borderId="42" xfId="0" applyNumberFormat="1" applyFont="1" applyFill="1" applyBorder="1" applyAlignment="1">
      <alignment horizontal="center" vertical="center" textRotation="90" wrapText="1"/>
    </xf>
    <xf numFmtId="0" fontId="2" fillId="0" borderId="17" xfId="0" applyFont="1" applyFill="1" applyBorder="1" applyAlignment="1">
      <alignment horizontal="center" vertical="center" textRotation="90" wrapText="1"/>
    </xf>
    <xf numFmtId="0" fontId="2" fillId="0" borderId="62" xfId="0" applyFont="1" applyFill="1" applyBorder="1" applyAlignment="1">
      <alignment horizontal="center" vertical="center" textRotation="90" wrapText="1"/>
    </xf>
    <xf numFmtId="0" fontId="2" fillId="0" borderId="21" xfId="0" applyFont="1" applyFill="1" applyBorder="1" applyAlignment="1">
      <alignment horizontal="center" vertical="center" textRotation="90" wrapText="1"/>
    </xf>
    <xf numFmtId="49" fontId="2" fillId="0" borderId="5" xfId="0" applyNumberFormat="1" applyFont="1" applyFill="1" applyBorder="1" applyAlignment="1">
      <alignment horizontal="center" vertical="top" shrinkToFit="1"/>
    </xf>
    <xf numFmtId="49" fontId="2" fillId="0" borderId="18" xfId="0" applyNumberFormat="1" applyFont="1" applyFill="1" applyBorder="1" applyAlignment="1">
      <alignment horizontal="center" vertical="top" shrinkToFit="1"/>
    </xf>
    <xf numFmtId="49" fontId="2" fillId="0" borderId="12" xfId="0" applyNumberFormat="1" applyFont="1" applyFill="1" applyBorder="1" applyAlignment="1">
      <alignment horizontal="center" vertical="top" shrinkToFit="1"/>
    </xf>
    <xf numFmtId="0" fontId="4" fillId="0" borderId="50" xfId="0" applyFont="1" applyFill="1" applyBorder="1" applyAlignment="1">
      <alignment horizontal="left" vertical="top" wrapText="1"/>
    </xf>
    <xf numFmtId="0" fontId="15" fillId="0" borderId="55" xfId="0" applyFont="1" applyBorder="1" applyAlignment="1">
      <alignment horizontal="left" vertical="top" wrapText="1"/>
    </xf>
    <xf numFmtId="0" fontId="4" fillId="0" borderId="8" xfId="0" applyFont="1" applyFill="1" applyBorder="1" applyAlignment="1">
      <alignment horizontal="left" vertical="top" wrapText="1"/>
    </xf>
    <xf numFmtId="0" fontId="4" fillId="0" borderId="10"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36" xfId="0" applyFont="1" applyFill="1" applyBorder="1" applyAlignment="1">
      <alignment horizontal="center" vertical="center"/>
    </xf>
    <xf numFmtId="0" fontId="2" fillId="0" borderId="74" xfId="0" applyFont="1" applyFill="1" applyBorder="1" applyAlignment="1">
      <alignment horizontal="center" vertical="center"/>
    </xf>
    <xf numFmtId="0" fontId="4" fillId="0" borderId="16" xfId="0" applyFont="1" applyFill="1" applyBorder="1" applyAlignment="1">
      <alignment vertical="top" wrapText="1"/>
    </xf>
    <xf numFmtId="0" fontId="4" fillId="0" borderId="2" xfId="0" applyFont="1" applyFill="1" applyBorder="1" applyAlignment="1">
      <alignment vertical="top" wrapText="1"/>
    </xf>
    <xf numFmtId="49" fontId="5" fillId="8" borderId="22" xfId="0" applyNumberFormat="1" applyFont="1" applyFill="1" applyBorder="1" applyAlignment="1">
      <alignment horizontal="left" vertical="top"/>
    </xf>
    <xf numFmtId="49" fontId="5" fillId="8" borderId="23" xfId="0" applyNumberFormat="1" applyFont="1" applyFill="1" applyBorder="1" applyAlignment="1">
      <alignment horizontal="left" vertical="top"/>
    </xf>
    <xf numFmtId="49" fontId="5" fillId="8" borderId="24" xfId="0" applyNumberFormat="1" applyFont="1" applyFill="1" applyBorder="1" applyAlignment="1">
      <alignment horizontal="left" vertical="top"/>
    </xf>
    <xf numFmtId="0" fontId="2" fillId="13" borderId="53" xfId="0" applyFont="1" applyFill="1" applyBorder="1" applyAlignment="1">
      <alignment horizontal="center" vertical="top"/>
    </xf>
    <xf numFmtId="0" fontId="2" fillId="13" borderId="21" xfId="0" applyFont="1" applyFill="1" applyBorder="1" applyAlignment="1">
      <alignment horizontal="center" vertical="top"/>
    </xf>
    <xf numFmtId="0" fontId="2" fillId="13" borderId="48" xfId="0" applyFont="1" applyFill="1" applyBorder="1" applyAlignment="1">
      <alignment horizontal="center" vertical="top"/>
    </xf>
    <xf numFmtId="0" fontId="6" fillId="10" borderId="54" xfId="0" applyFont="1" applyFill="1" applyBorder="1" applyAlignment="1">
      <alignment horizontal="left" vertical="top" wrapText="1"/>
    </xf>
    <xf numFmtId="0" fontId="6" fillId="10" borderId="62" xfId="0" applyFont="1" applyFill="1" applyBorder="1" applyAlignment="1">
      <alignment horizontal="left" vertical="top" wrapText="1"/>
    </xf>
    <xf numFmtId="0" fontId="6" fillId="10" borderId="69" xfId="0" applyFont="1" applyFill="1" applyBorder="1" applyAlignment="1">
      <alignment horizontal="left" vertical="top" wrapText="1"/>
    </xf>
    <xf numFmtId="2" fontId="61" fillId="0" borderId="54" xfId="0" applyNumberFormat="1" applyFont="1" applyFill="1" applyBorder="1" applyAlignment="1">
      <alignment horizontal="center" vertical="top" wrapText="1"/>
    </xf>
    <xf numFmtId="2" fontId="61" fillId="0" borderId="62" xfId="0" applyNumberFormat="1" applyFont="1" applyFill="1" applyBorder="1" applyAlignment="1">
      <alignment horizontal="center" vertical="top" wrapText="1"/>
    </xf>
    <xf numFmtId="2" fontId="61" fillId="0" borderId="69" xfId="0" applyNumberFormat="1" applyFont="1" applyFill="1" applyBorder="1" applyAlignment="1">
      <alignment horizontal="center" vertical="top" wrapText="1"/>
    </xf>
    <xf numFmtId="0" fontId="5" fillId="13" borderId="3" xfId="0" applyFont="1" applyFill="1" applyBorder="1" applyAlignment="1">
      <alignment horizontal="right" vertical="top" wrapText="1"/>
    </xf>
    <xf numFmtId="0" fontId="7" fillId="13" borderId="4" xfId="0" applyFont="1" applyFill="1" applyBorder="1" applyAlignment="1">
      <alignment vertical="top" wrapText="1"/>
    </xf>
    <xf numFmtId="0" fontId="7" fillId="13" borderId="22" xfId="0" applyFont="1" applyFill="1" applyBorder="1" applyAlignment="1">
      <alignment vertical="top" wrapText="1"/>
    </xf>
    <xf numFmtId="0" fontId="6" fillId="0" borderId="61" xfId="0" applyFont="1" applyFill="1" applyBorder="1" applyAlignment="1">
      <alignment horizontal="left" vertical="top" wrapText="1"/>
    </xf>
    <xf numFmtId="0" fontId="7" fillId="0" borderId="57" xfId="0" applyFont="1" applyFill="1" applyBorder="1" applyAlignment="1">
      <alignment vertical="top" wrapText="1"/>
    </xf>
    <xf numFmtId="0" fontId="7" fillId="0" borderId="56" xfId="0" applyFont="1" applyFill="1" applyBorder="1" applyAlignment="1">
      <alignment vertical="top" wrapText="1"/>
    </xf>
    <xf numFmtId="164" fontId="22" fillId="0" borderId="62" xfId="0" applyNumberFormat="1" applyFont="1" applyFill="1" applyBorder="1" applyAlignment="1">
      <alignment horizontal="center" vertical="top" wrapText="1"/>
    </xf>
    <xf numFmtId="164" fontId="22" fillId="0" borderId="69" xfId="0" applyNumberFormat="1" applyFont="1" applyFill="1" applyBorder="1" applyAlignment="1">
      <alignment horizontal="center" vertical="top" wrapText="1"/>
    </xf>
    <xf numFmtId="0" fontId="5" fillId="9" borderId="3" xfId="0" applyFont="1" applyFill="1" applyBorder="1" applyAlignment="1">
      <alignment horizontal="right" vertical="top" wrapText="1"/>
    </xf>
    <xf numFmtId="0" fontId="7" fillId="0" borderId="4" xfId="0" applyFont="1" applyFill="1" applyBorder="1" applyAlignment="1">
      <alignment vertical="top" wrapText="1"/>
    </xf>
    <xf numFmtId="0" fontId="7" fillId="0" borderId="60" xfId="0" applyFont="1" applyFill="1" applyBorder="1" applyAlignment="1">
      <alignment vertical="top" wrapText="1"/>
    </xf>
    <xf numFmtId="164" fontId="12" fillId="9" borderId="23" xfId="0" applyNumberFormat="1" applyFont="1" applyFill="1" applyBorder="1" applyAlignment="1">
      <alignment horizontal="center" vertical="top" wrapText="1"/>
    </xf>
    <xf numFmtId="164" fontId="12" fillId="9" borderId="24" xfId="0" applyNumberFormat="1" applyFont="1" applyFill="1" applyBorder="1" applyAlignment="1">
      <alignment horizontal="center" vertical="top" wrapText="1"/>
    </xf>
    <xf numFmtId="0" fontId="6" fillId="0" borderId="52" xfId="0" applyFont="1" applyFill="1" applyBorder="1" applyAlignment="1">
      <alignment horizontal="left" vertical="top" wrapText="1"/>
    </xf>
    <xf numFmtId="0" fontId="6" fillId="0" borderId="17" xfId="0" applyFont="1" applyFill="1" applyBorder="1" applyAlignment="1">
      <alignment horizontal="left" vertical="top" wrapText="1"/>
    </xf>
    <xf numFmtId="0" fontId="6" fillId="0" borderId="46" xfId="0" applyFont="1" applyFill="1" applyBorder="1" applyAlignment="1">
      <alignment horizontal="left" vertical="top" wrapText="1"/>
    </xf>
    <xf numFmtId="2" fontId="22" fillId="0" borderId="52" xfId="0" applyNumberFormat="1" applyFont="1" applyFill="1" applyBorder="1" applyAlignment="1">
      <alignment horizontal="center" vertical="top" wrapText="1"/>
    </xf>
    <xf numFmtId="2" fontId="22" fillId="0" borderId="17" xfId="0" applyNumberFormat="1" applyFont="1" applyFill="1" applyBorder="1" applyAlignment="1">
      <alignment horizontal="center" vertical="top" wrapText="1"/>
    </xf>
    <xf numFmtId="2" fontId="22" fillId="0" borderId="46" xfId="0" applyNumberFormat="1" applyFont="1" applyFill="1" applyBorder="1" applyAlignment="1">
      <alignment horizontal="center" vertical="top" wrapText="1"/>
    </xf>
    <xf numFmtId="0" fontId="6" fillId="0" borderId="54" xfId="0" applyFont="1" applyFill="1" applyBorder="1" applyAlignment="1">
      <alignment horizontal="left" vertical="top" wrapText="1"/>
    </xf>
    <xf numFmtId="0" fontId="6" fillId="0" borderId="62" xfId="0" applyFont="1" applyFill="1" applyBorder="1" applyAlignment="1">
      <alignment horizontal="left" vertical="top" wrapText="1"/>
    </xf>
    <xf numFmtId="0" fontId="6" fillId="0" borderId="69" xfId="0" applyFont="1" applyFill="1" applyBorder="1" applyAlignment="1">
      <alignment horizontal="left" vertical="top" wrapText="1"/>
    </xf>
    <xf numFmtId="2" fontId="22" fillId="0" borderId="54" xfId="0" applyNumberFormat="1" applyFont="1" applyFill="1" applyBorder="1" applyAlignment="1">
      <alignment horizontal="center" vertical="top" wrapText="1"/>
    </xf>
    <xf numFmtId="2" fontId="22" fillId="0" borderId="62" xfId="0" applyNumberFormat="1" applyFont="1" applyFill="1" applyBorder="1" applyAlignment="1">
      <alignment horizontal="center" vertical="top" wrapText="1"/>
    </xf>
    <xf numFmtId="2" fontId="22" fillId="0" borderId="69" xfId="0" applyNumberFormat="1" applyFont="1" applyFill="1" applyBorder="1" applyAlignment="1">
      <alignment horizontal="center" vertical="top" wrapText="1"/>
    </xf>
    <xf numFmtId="2" fontId="22" fillId="0" borderId="54" xfId="0" applyNumberFormat="1" applyFont="1" applyFill="1" applyBorder="1" applyAlignment="1">
      <alignment horizontal="center" vertical="top"/>
    </xf>
    <xf numFmtId="2" fontId="22" fillId="0" borderId="62" xfId="0" applyNumberFormat="1" applyFont="1" applyFill="1" applyBorder="1" applyAlignment="1">
      <alignment horizontal="center" vertical="top"/>
    </xf>
    <xf numFmtId="2" fontId="22" fillId="0" borderId="69" xfId="0" applyNumberFormat="1" applyFont="1" applyFill="1" applyBorder="1" applyAlignment="1">
      <alignment horizontal="center" vertical="top"/>
    </xf>
    <xf numFmtId="0" fontId="4" fillId="0" borderId="15" xfId="0" applyFont="1" applyBorder="1" applyAlignment="1">
      <alignment horizontal="center" vertical="center" textRotation="90" wrapText="1"/>
    </xf>
    <xf numFmtId="0" fontId="4" fillId="0" borderId="61" xfId="0" applyFont="1" applyBorder="1" applyAlignment="1">
      <alignment horizontal="center" vertical="center" textRotation="90" wrapText="1"/>
    </xf>
    <xf numFmtId="0" fontId="4" fillId="0" borderId="13" xfId="0" applyFont="1" applyBorder="1" applyAlignment="1">
      <alignment horizontal="center" vertical="center" textRotation="90" wrapText="1"/>
    </xf>
    <xf numFmtId="0" fontId="4" fillId="0" borderId="14" xfId="0" applyFont="1" applyBorder="1" applyAlignment="1">
      <alignment horizontal="center" vertical="center" textRotation="90" wrapText="1"/>
    </xf>
    <xf numFmtId="0" fontId="4" fillId="0" borderId="57" xfId="0" applyFont="1" applyBorder="1" applyAlignment="1">
      <alignment horizontal="center" vertical="center" textRotation="90" wrapText="1"/>
    </xf>
    <xf numFmtId="0" fontId="4" fillId="0" borderId="1" xfId="0" applyFont="1" applyBorder="1" applyAlignment="1">
      <alignment horizontal="center" vertical="center" textRotation="90" wrapText="1"/>
    </xf>
    <xf numFmtId="0" fontId="4" fillId="0" borderId="50" xfId="0" applyNumberFormat="1" applyFont="1" applyBorder="1" applyAlignment="1">
      <alignment horizontal="center" vertical="center" textRotation="90" wrapText="1"/>
    </xf>
    <xf numFmtId="0" fontId="4" fillId="0" borderId="18" xfId="0" applyNumberFormat="1" applyFont="1" applyBorder="1" applyAlignment="1">
      <alignment horizontal="center" vertical="center" textRotation="90" wrapText="1"/>
    </xf>
    <xf numFmtId="0" fontId="4" fillId="0" borderId="42" xfId="0" applyNumberFormat="1" applyFont="1" applyBorder="1" applyAlignment="1">
      <alignment horizontal="center" vertical="center" textRotation="90" wrapText="1"/>
    </xf>
    <xf numFmtId="0" fontId="4" fillId="0" borderId="17" xfId="0" applyFont="1" applyBorder="1" applyAlignment="1">
      <alignment horizontal="center" vertical="center" textRotation="90" wrapText="1"/>
    </xf>
    <xf numFmtId="0" fontId="4" fillId="0" borderId="62" xfId="0" applyFont="1" applyBorder="1" applyAlignment="1">
      <alignment horizontal="center" vertical="center" textRotation="90" wrapText="1"/>
    </xf>
    <xf numFmtId="0" fontId="4" fillId="0" borderId="21" xfId="0" applyFont="1" applyBorder="1" applyAlignment="1">
      <alignment horizontal="center" vertical="center" textRotation="90" wrapText="1"/>
    </xf>
    <xf numFmtId="0" fontId="4" fillId="0" borderId="50" xfId="0" applyFont="1" applyBorder="1" applyAlignment="1">
      <alignment horizontal="center" vertical="center" textRotation="90" wrapText="1"/>
    </xf>
    <xf numFmtId="0" fontId="4" fillId="0" borderId="18" xfId="0" applyFont="1" applyBorder="1" applyAlignment="1">
      <alignment horizontal="center" vertical="center" textRotation="90" wrapText="1"/>
    </xf>
    <xf numFmtId="0" fontId="4" fillId="0" borderId="42" xfId="0" applyFont="1" applyBorder="1" applyAlignment="1">
      <alignment horizontal="center" vertical="center" textRotation="90"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4" fillId="0" borderId="67" xfId="0" applyFont="1" applyBorder="1" applyAlignment="1">
      <alignment horizontal="center" vertical="center" textRotation="90" wrapText="1"/>
    </xf>
    <xf numFmtId="0" fontId="4" fillId="0" borderId="0" xfId="0" applyFont="1" applyBorder="1" applyAlignment="1">
      <alignment horizontal="center" vertical="center" textRotation="90" wrapText="1"/>
    </xf>
    <xf numFmtId="0" fontId="4" fillId="0" borderId="43" xfId="0" applyFont="1" applyBorder="1" applyAlignment="1">
      <alignment horizontal="center" vertical="center" textRotation="90" wrapText="1"/>
    </xf>
    <xf numFmtId="0" fontId="3" fillId="0" borderId="52" xfId="0" applyFont="1" applyBorder="1" applyAlignment="1">
      <alignment horizontal="center" vertical="center"/>
    </xf>
    <xf numFmtId="0" fontId="3" fillId="0" borderId="17" xfId="0" applyFont="1" applyBorder="1" applyAlignment="1">
      <alignment horizontal="center" vertical="center"/>
    </xf>
    <xf numFmtId="0" fontId="3" fillId="0" borderId="46" xfId="0" applyFont="1" applyBorder="1" applyAlignment="1">
      <alignment horizontal="center" vertical="center"/>
    </xf>
    <xf numFmtId="0" fontId="4" fillId="0" borderId="10" xfId="0" applyFont="1" applyBorder="1" applyAlignment="1">
      <alignment horizontal="center" vertical="center" textRotation="90" wrapText="1"/>
    </xf>
    <xf numFmtId="0" fontId="4" fillId="0" borderId="39" xfId="0" applyFont="1" applyBorder="1" applyAlignment="1">
      <alignment horizontal="center" vertical="center" textRotation="90" wrapText="1"/>
    </xf>
    <xf numFmtId="0" fontId="4" fillId="0" borderId="57" xfId="0" applyFont="1" applyBorder="1" applyAlignment="1">
      <alignment horizontal="center" vertical="center"/>
    </xf>
    <xf numFmtId="0" fontId="4" fillId="0" borderId="11" xfId="0" applyFont="1" applyFill="1" applyBorder="1" applyAlignment="1">
      <alignment horizontal="center" vertical="center" textRotation="90" wrapText="1"/>
    </xf>
    <xf numFmtId="0" fontId="4" fillId="0" borderId="31" xfId="0" applyFont="1" applyFill="1" applyBorder="1" applyAlignment="1">
      <alignment horizontal="center" vertical="center" textRotation="90" wrapText="1"/>
    </xf>
    <xf numFmtId="0" fontId="4" fillId="0" borderId="36" xfId="0" applyFont="1" applyBorder="1" applyAlignment="1">
      <alignment horizontal="center" vertical="center"/>
    </xf>
    <xf numFmtId="0" fontId="4" fillId="0" borderId="74" xfId="0" applyFont="1" applyBorder="1" applyAlignment="1">
      <alignment horizontal="center" vertical="center"/>
    </xf>
    <xf numFmtId="0" fontId="3" fillId="5" borderId="23" xfId="0" applyFont="1" applyFill="1" applyBorder="1" applyAlignment="1">
      <alignment horizontal="center" vertical="top"/>
    </xf>
    <xf numFmtId="0" fontId="15" fillId="0" borderId="23" xfId="0" applyFont="1" applyBorder="1" applyAlignment="1">
      <alignment horizontal="center" vertical="top"/>
    </xf>
    <xf numFmtId="0" fontId="3" fillId="3" borderId="26" xfId="0" applyFont="1" applyFill="1" applyBorder="1" applyAlignment="1">
      <alignment horizontal="left" vertical="top" wrapText="1"/>
    </xf>
    <xf numFmtId="0" fontId="3" fillId="3" borderId="27" xfId="0" applyFont="1" applyFill="1" applyBorder="1" applyAlignment="1">
      <alignment horizontal="left" vertical="top" wrapText="1"/>
    </xf>
    <xf numFmtId="49" fontId="3" fillId="0" borderId="35" xfId="0" applyNumberFormat="1" applyFont="1" applyBorder="1" applyAlignment="1">
      <alignment horizontal="center" vertical="top"/>
    </xf>
    <xf numFmtId="49" fontId="3" fillId="0" borderId="7" xfId="0" applyNumberFormat="1" applyFont="1" applyBorder="1" applyAlignment="1">
      <alignment horizontal="center" vertical="top"/>
    </xf>
    <xf numFmtId="49" fontId="3" fillId="0" borderId="40" xfId="0" applyNumberFormat="1" applyFont="1" applyBorder="1" applyAlignment="1">
      <alignment horizontal="center" vertical="top"/>
    </xf>
    <xf numFmtId="49" fontId="3" fillId="3" borderId="19" xfId="0" applyNumberFormat="1" applyFont="1" applyFill="1" applyBorder="1" applyAlignment="1">
      <alignment horizontal="center" vertical="top"/>
    </xf>
    <xf numFmtId="49" fontId="3" fillId="3" borderId="30" xfId="0" applyNumberFormat="1" applyFont="1" applyFill="1" applyBorder="1" applyAlignment="1">
      <alignment horizontal="center" vertical="top"/>
    </xf>
    <xf numFmtId="0" fontId="4" fillId="0" borderId="27" xfId="0" applyFont="1" applyBorder="1" applyAlignment="1">
      <alignment vertical="top" wrapText="1"/>
    </xf>
    <xf numFmtId="0" fontId="15" fillId="0" borderId="74" xfId="0" applyFont="1" applyBorder="1" applyAlignment="1">
      <alignment vertical="top" wrapText="1"/>
    </xf>
    <xf numFmtId="0" fontId="15" fillId="0" borderId="59" xfId="0" applyFont="1" applyBorder="1" applyAlignment="1">
      <alignment horizontal="center" vertical="top"/>
    </xf>
    <xf numFmtId="49" fontId="6" fillId="0" borderId="20" xfId="0" applyNumberFormat="1" applyFont="1" applyBorder="1" applyAlignment="1">
      <alignment horizontal="center" vertical="top"/>
    </xf>
    <xf numFmtId="0" fontId="15" fillId="0" borderId="20" xfId="0" applyFont="1" applyBorder="1" applyAlignment="1">
      <alignment horizontal="center" vertical="top"/>
    </xf>
    <xf numFmtId="49" fontId="3" fillId="2" borderId="6" xfId="0" applyNumberFormat="1" applyFont="1" applyFill="1" applyBorder="1" applyAlignment="1">
      <alignment horizontal="center" vertical="top"/>
    </xf>
    <xf numFmtId="0" fontId="4" fillId="0" borderId="18" xfId="0" applyFont="1" applyFill="1" applyBorder="1" applyAlignment="1">
      <alignment horizontal="center" vertical="top"/>
    </xf>
    <xf numFmtId="0" fontId="15" fillId="0" borderId="18" xfId="0" applyFont="1" applyBorder="1" applyAlignment="1">
      <alignment horizontal="center" vertical="top"/>
    </xf>
    <xf numFmtId="0" fontId="15" fillId="0" borderId="18" xfId="0" applyFont="1" applyBorder="1" applyAlignment="1">
      <alignment horizontal="center"/>
    </xf>
    <xf numFmtId="164" fontId="4" fillId="0" borderId="18" xfId="0" applyNumberFormat="1" applyFont="1" applyFill="1" applyBorder="1" applyAlignment="1">
      <alignment horizontal="center" vertical="center"/>
    </xf>
    <xf numFmtId="0" fontId="15" fillId="0" borderId="18" xfId="0" applyFont="1" applyBorder="1" applyAlignment="1">
      <alignment horizontal="center" vertical="center"/>
    </xf>
    <xf numFmtId="0" fontId="4" fillId="0" borderId="0" xfId="3" applyFont="1" applyBorder="1" applyAlignment="1"/>
    <xf numFmtId="0" fontId="15" fillId="0" borderId="0" xfId="0" applyFont="1" applyBorder="1" applyAlignment="1"/>
    <xf numFmtId="0" fontId="4" fillId="0" borderId="18" xfId="3" applyFont="1" applyBorder="1" applyAlignment="1"/>
    <xf numFmtId="0" fontId="15" fillId="0" borderId="18" xfId="0" applyFont="1" applyBorder="1" applyAlignment="1"/>
    <xf numFmtId="0" fontId="4" fillId="0" borderId="11" xfId="0" applyFont="1" applyFill="1" applyBorder="1" applyAlignment="1">
      <alignment horizontal="left" vertical="top" wrapText="1"/>
    </xf>
    <xf numFmtId="0" fontId="15" fillId="0" borderId="20" xfId="0" applyFont="1" applyBorder="1" applyAlignment="1">
      <alignment wrapText="1"/>
    </xf>
    <xf numFmtId="0" fontId="15" fillId="0" borderId="31" xfId="0" applyFont="1" applyBorder="1" applyAlignment="1">
      <alignment wrapText="1"/>
    </xf>
    <xf numFmtId="49" fontId="3" fillId="2" borderId="39" xfId="0" applyNumberFormat="1" applyFont="1" applyFill="1" applyBorder="1" applyAlignment="1">
      <alignment horizontal="center" vertical="top"/>
    </xf>
    <xf numFmtId="49" fontId="3" fillId="3" borderId="40" xfId="0" applyNumberFormat="1" applyFont="1" applyFill="1" applyBorder="1" applyAlignment="1">
      <alignment horizontal="center" vertical="top"/>
    </xf>
    <xf numFmtId="0" fontId="3" fillId="5" borderId="9" xfId="0" applyFont="1" applyFill="1" applyBorder="1" applyAlignment="1">
      <alignment horizontal="center" vertical="top"/>
    </xf>
    <xf numFmtId="0" fontId="15" fillId="0" borderId="9" xfId="0" applyFont="1" applyBorder="1" applyAlignment="1">
      <alignment vertical="top"/>
    </xf>
    <xf numFmtId="49" fontId="3" fillId="0" borderId="19" xfId="0" applyNumberFormat="1" applyFont="1" applyBorder="1" applyAlignment="1">
      <alignment vertical="top" wrapText="1"/>
    </xf>
    <xf numFmtId="0" fontId="15" fillId="0" borderId="19" xfId="0" applyFont="1" applyBorder="1" applyAlignment="1">
      <alignment vertical="top" wrapText="1"/>
    </xf>
    <xf numFmtId="0" fontId="15" fillId="0" borderId="30" xfId="0" applyFont="1" applyBorder="1" applyAlignment="1">
      <alignment vertical="top" wrapText="1"/>
    </xf>
    <xf numFmtId="0" fontId="15" fillId="0" borderId="28" xfId="0" applyFont="1" applyBorder="1" applyAlignment="1">
      <alignment horizontal="center" vertical="top"/>
    </xf>
    <xf numFmtId="0" fontId="15" fillId="0" borderId="7" xfId="0" applyFont="1" applyBorder="1" applyAlignment="1">
      <alignment horizontal="center" vertical="top"/>
    </xf>
    <xf numFmtId="0" fontId="4" fillId="0" borderId="0" xfId="3" applyFont="1" applyBorder="1" applyAlignment="1">
      <alignment horizontal="center" vertical="top"/>
    </xf>
    <xf numFmtId="0" fontId="15" fillId="0" borderId="0" xfId="0" applyFont="1" applyBorder="1" applyAlignment="1">
      <alignment horizontal="center" vertical="top"/>
    </xf>
    <xf numFmtId="164" fontId="4" fillId="0" borderId="27" xfId="0" applyNumberFormat="1" applyFont="1" applyFill="1" applyBorder="1" applyAlignment="1">
      <alignment horizontal="center" vertical="top" wrapText="1"/>
    </xf>
    <xf numFmtId="0" fontId="15" fillId="0" borderId="20" xfId="0" applyFont="1" applyBorder="1" applyAlignment="1">
      <alignment horizontal="center" vertical="top" wrapText="1"/>
    </xf>
    <xf numFmtId="0" fontId="15" fillId="0" borderId="74" xfId="0" applyFont="1" applyBorder="1" applyAlignment="1">
      <alignment horizontal="center" vertical="top" wrapText="1"/>
    </xf>
    <xf numFmtId="49" fontId="3" fillId="2" borderId="52" xfId="0" applyNumberFormat="1" applyFont="1" applyFill="1" applyBorder="1" applyAlignment="1">
      <alignment horizontal="center" vertical="top"/>
    </xf>
    <xf numFmtId="49" fontId="3" fillId="2" borderId="59" xfId="0" applyNumberFormat="1" applyFont="1" applyFill="1" applyBorder="1" applyAlignment="1">
      <alignment horizontal="center" vertical="top"/>
    </xf>
    <xf numFmtId="49" fontId="3" fillId="2" borderId="53" xfId="0" applyNumberFormat="1" applyFont="1" applyFill="1" applyBorder="1" applyAlignment="1">
      <alignment horizontal="center" vertical="top"/>
    </xf>
    <xf numFmtId="49" fontId="3" fillId="3" borderId="25" xfId="0" applyNumberFormat="1" applyFont="1" applyFill="1" applyBorder="1" applyAlignment="1">
      <alignment horizontal="center" vertical="top"/>
    </xf>
    <xf numFmtId="49" fontId="3" fillId="3" borderId="7" xfId="0" applyNumberFormat="1" applyFont="1" applyFill="1" applyBorder="1" applyAlignment="1">
      <alignment horizontal="center" vertical="top"/>
    </xf>
    <xf numFmtId="49" fontId="3" fillId="3" borderId="63" xfId="0" applyNumberFormat="1" applyFont="1" applyFill="1" applyBorder="1" applyAlignment="1">
      <alignment horizontal="center" vertical="top"/>
    </xf>
    <xf numFmtId="49" fontId="3" fillId="0" borderId="14" xfId="0" applyNumberFormat="1" applyFont="1" applyBorder="1" applyAlignment="1">
      <alignment horizontal="center" vertical="top"/>
    </xf>
    <xf numFmtId="49" fontId="3" fillId="0" borderId="57" xfId="0" applyNumberFormat="1" applyFont="1" applyBorder="1" applyAlignment="1">
      <alignment horizontal="center" vertical="top"/>
    </xf>
    <xf numFmtId="49" fontId="3" fillId="0" borderId="1" xfId="0" applyNumberFormat="1" applyFont="1" applyBorder="1" applyAlignment="1">
      <alignment horizontal="center" vertical="top"/>
    </xf>
    <xf numFmtId="49" fontId="2" fillId="0" borderId="76" xfId="0" applyNumberFormat="1" applyFont="1" applyBorder="1" applyAlignment="1">
      <alignment horizontal="center" vertical="top"/>
    </xf>
    <xf numFmtId="49" fontId="2" fillId="0" borderId="78" xfId="0" applyNumberFormat="1" applyFont="1" applyBorder="1" applyAlignment="1">
      <alignment horizontal="center" vertical="top"/>
    </xf>
    <xf numFmtId="49" fontId="2" fillId="0" borderId="29" xfId="0" applyNumberFormat="1" applyFont="1" applyBorder="1" applyAlignment="1">
      <alignment horizontal="center" vertical="top"/>
    </xf>
    <xf numFmtId="49" fontId="6" fillId="0" borderId="26" xfId="0" applyNumberFormat="1" applyFont="1" applyBorder="1" applyAlignment="1">
      <alignment horizontal="center" vertical="top" wrapText="1"/>
    </xf>
    <xf numFmtId="0" fontId="15" fillId="0" borderId="19" xfId="0" applyFont="1" applyBorder="1" applyAlignment="1">
      <alignment horizontal="center" vertical="top" wrapText="1"/>
    </xf>
    <xf numFmtId="0" fontId="15" fillId="0" borderId="36" xfId="0" applyFont="1" applyBorder="1" applyAlignment="1">
      <alignment horizontal="center" vertical="top" wrapText="1"/>
    </xf>
    <xf numFmtId="0" fontId="4" fillId="0" borderId="26" xfId="0" applyFont="1" applyFill="1" applyBorder="1" applyAlignment="1">
      <alignment horizontal="center" vertical="top" wrapText="1"/>
    </xf>
    <xf numFmtId="0" fontId="10" fillId="0" borderId="11" xfId="0" applyFont="1" applyBorder="1" applyAlignment="1">
      <alignment vertical="top" wrapText="1"/>
    </xf>
    <xf numFmtId="49" fontId="3" fillId="16" borderId="1" xfId="0" applyNumberFormat="1" applyFont="1" applyFill="1" applyBorder="1" applyAlignment="1">
      <alignment horizontal="center" vertical="top"/>
    </xf>
    <xf numFmtId="164" fontId="4" fillId="0" borderId="26" xfId="0" applyNumberFormat="1" applyFont="1" applyFill="1" applyBorder="1" applyAlignment="1">
      <alignment horizontal="center" vertical="top"/>
    </xf>
    <xf numFmtId="0" fontId="15" fillId="0" borderId="19" xfId="0" applyFont="1" applyBorder="1" applyAlignment="1">
      <alignment horizontal="center" vertical="top"/>
    </xf>
    <xf numFmtId="0" fontId="15" fillId="0" borderId="36" xfId="0" applyFont="1" applyBorder="1" applyAlignment="1">
      <alignment horizontal="center" vertical="top"/>
    </xf>
    <xf numFmtId="164" fontId="4" fillId="0" borderId="26" xfId="0" applyNumberFormat="1" applyFont="1" applyFill="1" applyBorder="1" applyAlignment="1">
      <alignment horizontal="center" vertical="top" wrapText="1"/>
    </xf>
    <xf numFmtId="0" fontId="7" fillId="0" borderId="36" xfId="0" applyFont="1" applyBorder="1" applyAlignment="1">
      <alignment horizontal="center" vertical="top" wrapText="1"/>
    </xf>
    <xf numFmtId="49" fontId="3" fillId="2" borderId="34"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0" fontId="10" fillId="0" borderId="11" xfId="0" applyFont="1" applyBorder="1" applyAlignment="1">
      <alignment wrapText="1"/>
    </xf>
    <xf numFmtId="0" fontId="15" fillId="0" borderId="74" xfId="0" applyFont="1" applyBorder="1" applyAlignment="1">
      <alignment wrapText="1"/>
    </xf>
    <xf numFmtId="49" fontId="2" fillId="0" borderId="47" xfId="0" applyNumberFormat="1" applyFont="1" applyBorder="1" applyAlignment="1">
      <alignment horizontal="center" vertical="top"/>
    </xf>
    <xf numFmtId="0" fontId="15" fillId="0" borderId="47" xfId="0" applyFont="1" applyBorder="1" applyAlignment="1">
      <alignment horizontal="center" vertical="top"/>
    </xf>
    <xf numFmtId="0" fontId="4" fillId="3" borderId="22" xfId="0" applyFont="1" applyFill="1" applyBorder="1" applyAlignment="1">
      <alignment vertical="top" wrapText="1"/>
    </xf>
    <xf numFmtId="0" fontId="15" fillId="0" borderId="23" xfId="0" applyFont="1" applyBorder="1" applyAlignment="1">
      <alignment vertical="top" wrapText="1"/>
    </xf>
    <xf numFmtId="0" fontId="15" fillId="0" borderId="24" xfId="0" applyFont="1" applyBorder="1" applyAlignment="1">
      <alignment vertical="top" wrapText="1"/>
    </xf>
    <xf numFmtId="49" fontId="3" fillId="2" borderId="22" xfId="0" applyNumberFormat="1" applyFont="1" applyFill="1" applyBorder="1" applyAlignment="1">
      <alignment horizontal="right" vertical="top"/>
    </xf>
    <xf numFmtId="49" fontId="3" fillId="2" borderId="23" xfId="0" applyNumberFormat="1" applyFont="1" applyFill="1" applyBorder="1" applyAlignment="1">
      <alignment horizontal="right" vertical="top"/>
    </xf>
    <xf numFmtId="49" fontId="3" fillId="6" borderId="23" xfId="0" applyNumberFormat="1" applyFont="1" applyFill="1" applyBorder="1" applyAlignment="1">
      <alignment horizontal="right" vertical="top"/>
    </xf>
    <xf numFmtId="49" fontId="3" fillId="3" borderId="36" xfId="0" applyNumberFormat="1" applyFont="1" applyFill="1" applyBorder="1" applyAlignment="1">
      <alignment horizontal="right" vertical="top"/>
    </xf>
    <xf numFmtId="0" fontId="3" fillId="3" borderId="9" xfId="0" applyFont="1" applyFill="1" applyBorder="1" applyAlignment="1">
      <alignment horizontal="left" vertical="top" wrapText="1"/>
    </xf>
    <xf numFmtId="49" fontId="4" fillId="0" borderId="18" xfId="0" applyNumberFormat="1" applyFont="1" applyBorder="1" applyAlignment="1">
      <alignment horizontal="center" vertical="top"/>
    </xf>
    <xf numFmtId="164" fontId="4" fillId="0" borderId="18" xfId="0" applyNumberFormat="1" applyFont="1" applyFill="1" applyBorder="1" applyAlignment="1">
      <alignment horizontal="center" vertical="top"/>
    </xf>
    <xf numFmtId="0" fontId="4" fillId="0" borderId="52" xfId="0" applyFont="1" applyBorder="1" applyAlignment="1">
      <alignment horizontal="left" vertical="top" wrapText="1"/>
    </xf>
    <xf numFmtId="0" fontId="4" fillId="0" borderId="17" xfId="0" applyFont="1" applyBorder="1" applyAlignment="1">
      <alignment horizontal="left" vertical="top" wrapText="1"/>
    </xf>
    <xf numFmtId="0" fontId="4" fillId="0" borderId="46" xfId="0" applyFont="1" applyBorder="1" applyAlignment="1">
      <alignment horizontal="left" vertical="top" wrapText="1"/>
    </xf>
    <xf numFmtId="164" fontId="46" fillId="0" borderId="52" xfId="0" applyNumberFormat="1" applyFont="1" applyBorder="1" applyAlignment="1">
      <alignment horizontal="center" vertical="top" wrapText="1"/>
    </xf>
    <xf numFmtId="164" fontId="46" fillId="0" borderId="17" xfId="0" applyNumberFormat="1" applyFont="1" applyBorder="1" applyAlignment="1">
      <alignment horizontal="center" vertical="top" wrapText="1"/>
    </xf>
    <xf numFmtId="164" fontId="46" fillId="0" borderId="46" xfId="0" applyNumberFormat="1" applyFont="1" applyBorder="1" applyAlignment="1">
      <alignment horizontal="center" vertical="top" wrapText="1"/>
    </xf>
    <xf numFmtId="164" fontId="4" fillId="0" borderId="59" xfId="0" applyNumberFormat="1" applyFont="1" applyFill="1" applyBorder="1" applyAlignment="1">
      <alignment horizontal="center" vertical="top"/>
    </xf>
    <xf numFmtId="0" fontId="3" fillId="5" borderId="32" xfId="0" applyFont="1" applyFill="1" applyBorder="1" applyAlignment="1">
      <alignment horizontal="center" vertical="top"/>
    </xf>
    <xf numFmtId="0" fontId="15" fillId="0" borderId="24" xfId="0" applyFont="1" applyBorder="1" applyAlignment="1">
      <alignment horizontal="center" vertical="top"/>
    </xf>
    <xf numFmtId="49" fontId="3" fillId="3" borderId="32" xfId="0" applyNumberFormat="1" applyFont="1" applyFill="1" applyBorder="1" applyAlignment="1">
      <alignment horizontal="right" vertical="top"/>
    </xf>
    <xf numFmtId="49" fontId="3" fillId="3" borderId="23" xfId="0" applyNumberFormat="1" applyFont="1" applyFill="1" applyBorder="1" applyAlignment="1">
      <alignment horizontal="right" vertical="top"/>
    </xf>
    <xf numFmtId="49" fontId="3" fillId="3" borderId="24" xfId="0" applyNumberFormat="1" applyFont="1" applyFill="1" applyBorder="1" applyAlignment="1">
      <alignment horizontal="right" vertical="top"/>
    </xf>
    <xf numFmtId="49" fontId="3" fillId="0" borderId="0" xfId="0" applyNumberFormat="1" applyFont="1" applyFill="1" applyBorder="1" applyAlignment="1">
      <alignment horizontal="center" vertical="top"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6" borderId="32" xfId="0" applyFont="1" applyFill="1" applyBorder="1" applyAlignment="1">
      <alignment horizontal="right" vertical="top" wrapText="1"/>
    </xf>
    <xf numFmtId="0" fontId="3" fillId="6" borderId="23" xfId="0" applyFont="1" applyFill="1" applyBorder="1" applyAlignment="1">
      <alignment horizontal="right" vertical="top" wrapText="1"/>
    </xf>
    <xf numFmtId="0" fontId="3" fillId="6" borderId="24" xfId="0" applyFont="1" applyFill="1" applyBorder="1" applyAlignment="1">
      <alignment horizontal="right" vertical="top" wrapText="1"/>
    </xf>
    <xf numFmtId="164" fontId="49" fillId="6" borderId="32" xfId="0" applyNumberFormat="1" applyFont="1" applyFill="1" applyBorder="1" applyAlignment="1">
      <alignment horizontal="center" vertical="top" wrapText="1"/>
    </xf>
    <xf numFmtId="164" fontId="49" fillId="6" borderId="23" xfId="0" applyNumberFormat="1" applyFont="1" applyFill="1" applyBorder="1" applyAlignment="1">
      <alignment horizontal="center" vertical="top" wrapText="1"/>
    </xf>
    <xf numFmtId="164" fontId="49" fillId="6" borderId="24" xfId="0" applyNumberFormat="1" applyFont="1" applyFill="1" applyBorder="1" applyAlignment="1">
      <alignment horizontal="center" vertical="top" wrapText="1"/>
    </xf>
    <xf numFmtId="0" fontId="4" fillId="0" borderId="54" xfId="0" applyFont="1" applyBorder="1" applyAlignment="1">
      <alignment horizontal="left" vertical="top" wrapText="1"/>
    </xf>
    <xf numFmtId="0" fontId="4" fillId="0" borderId="62" xfId="0" applyFont="1" applyBorder="1" applyAlignment="1">
      <alignment horizontal="left" vertical="top" wrapText="1"/>
    </xf>
    <xf numFmtId="0" fontId="4" fillId="0" borderId="69" xfId="0" applyFont="1" applyBorder="1" applyAlignment="1">
      <alignment horizontal="left" vertical="top" wrapText="1"/>
    </xf>
    <xf numFmtId="164" fontId="4" fillId="0" borderId="54" xfId="0" applyNumberFormat="1" applyFont="1" applyBorder="1" applyAlignment="1">
      <alignment horizontal="center" vertical="top" wrapText="1"/>
    </xf>
    <xf numFmtId="164" fontId="4" fillId="0" borderId="62" xfId="0" applyNumberFormat="1" applyFont="1" applyBorder="1" applyAlignment="1">
      <alignment horizontal="center" vertical="top" wrapText="1"/>
    </xf>
    <xf numFmtId="164" fontId="4" fillId="0" borderId="69" xfId="0" applyNumberFormat="1" applyFont="1" applyBorder="1" applyAlignment="1">
      <alignment horizontal="center" vertical="top" wrapText="1"/>
    </xf>
    <xf numFmtId="0" fontId="4" fillId="0" borderId="53" xfId="0" applyFont="1" applyBorder="1" applyAlignment="1">
      <alignment horizontal="left" vertical="top" wrapText="1"/>
    </xf>
    <xf numFmtId="0" fontId="4" fillId="0" borderId="21" xfId="0" applyFont="1" applyBorder="1" applyAlignment="1">
      <alignment horizontal="left" vertical="top" wrapText="1"/>
    </xf>
    <xf numFmtId="0" fontId="4" fillId="0" borderId="48" xfId="0" applyFont="1" applyBorder="1" applyAlignment="1">
      <alignment horizontal="left" vertical="top" wrapText="1"/>
    </xf>
    <xf numFmtId="164" fontId="4" fillId="0" borderId="53" xfId="0" applyNumberFormat="1" applyFont="1" applyBorder="1" applyAlignment="1">
      <alignment horizontal="center" vertical="top" wrapText="1"/>
    </xf>
    <xf numFmtId="164" fontId="4" fillId="0" borderId="21" xfId="0" applyNumberFormat="1" applyFont="1" applyBorder="1" applyAlignment="1">
      <alignment horizontal="center" vertical="top" wrapText="1"/>
    </xf>
    <xf numFmtId="164" fontId="4" fillId="0" borderId="48" xfId="0" applyNumberFormat="1" applyFont="1" applyBorder="1" applyAlignment="1">
      <alignment horizontal="center" vertical="top" wrapText="1"/>
    </xf>
    <xf numFmtId="0" fontId="3" fillId="5" borderId="32" xfId="0" applyFont="1" applyFill="1" applyBorder="1" applyAlignment="1">
      <alignment horizontal="right" vertical="top" wrapText="1"/>
    </xf>
    <xf numFmtId="0" fontId="3" fillId="5" borderId="23" xfId="0" applyFont="1" applyFill="1" applyBorder="1" applyAlignment="1">
      <alignment horizontal="right" vertical="top" wrapText="1"/>
    </xf>
    <xf numFmtId="0" fontId="3" fillId="5" borderId="24" xfId="0" applyFont="1" applyFill="1" applyBorder="1" applyAlignment="1">
      <alignment horizontal="right" vertical="top" wrapText="1"/>
    </xf>
    <xf numFmtId="164" fontId="3" fillId="5" borderId="23" xfId="0" applyNumberFormat="1" applyFont="1" applyFill="1" applyBorder="1" applyAlignment="1">
      <alignment horizontal="center" vertical="top" wrapText="1"/>
    </xf>
    <xf numFmtId="164" fontId="3" fillId="5" borderId="24" xfId="0" applyNumberFormat="1" applyFont="1" applyFill="1" applyBorder="1" applyAlignment="1">
      <alignment horizontal="center" vertical="top" wrapText="1"/>
    </xf>
    <xf numFmtId="0" fontId="4" fillId="0" borderId="68" xfId="0" applyFont="1" applyBorder="1" applyAlignment="1">
      <alignment horizontal="left" vertical="top" wrapText="1"/>
    </xf>
    <xf numFmtId="0" fontId="4" fillId="0" borderId="58" xfId="0" applyFont="1" applyBorder="1" applyAlignment="1">
      <alignment horizontal="left" vertical="top" wrapText="1"/>
    </xf>
    <xf numFmtId="0" fontId="4" fillId="0" borderId="64" xfId="0" applyFont="1" applyBorder="1" applyAlignment="1">
      <alignment horizontal="left" vertical="top" wrapText="1"/>
    </xf>
    <xf numFmtId="0" fontId="4" fillId="4" borderId="54" xfId="0" applyFont="1" applyFill="1" applyBorder="1" applyAlignment="1">
      <alignment horizontal="left" vertical="top" wrapText="1"/>
    </xf>
    <xf numFmtId="0" fontId="4" fillId="4" borderId="62" xfId="0" applyFont="1" applyFill="1" applyBorder="1" applyAlignment="1">
      <alignment horizontal="left" vertical="top" wrapText="1"/>
    </xf>
    <xf numFmtId="0" fontId="4" fillId="4" borderId="69" xfId="0" applyFont="1" applyFill="1" applyBorder="1" applyAlignment="1">
      <alignment horizontal="left" vertical="top" wrapText="1"/>
    </xf>
    <xf numFmtId="0" fontId="15" fillId="0" borderId="21" xfId="0" applyFont="1" applyBorder="1" applyAlignment="1">
      <alignment horizontal="center" vertical="top" wrapText="1"/>
    </xf>
    <xf numFmtId="0" fontId="15" fillId="0" borderId="48" xfId="0" applyFont="1" applyBorder="1" applyAlignment="1">
      <alignment horizontal="center" vertical="top" wrapText="1"/>
    </xf>
    <xf numFmtId="0" fontId="3" fillId="6" borderId="44" xfId="0" applyFont="1" applyFill="1" applyBorder="1" applyAlignment="1">
      <alignment horizontal="right" vertical="top" wrapText="1"/>
    </xf>
    <xf numFmtId="0" fontId="3" fillId="6" borderId="43" xfId="0" applyFont="1" applyFill="1" applyBorder="1" applyAlignment="1">
      <alignment horizontal="right" vertical="top" wrapText="1"/>
    </xf>
    <xf numFmtId="0" fontId="3" fillId="6" borderId="45" xfId="0" applyFont="1" applyFill="1" applyBorder="1" applyAlignment="1">
      <alignment horizontal="right" vertical="top" wrapText="1"/>
    </xf>
    <xf numFmtId="164" fontId="3" fillId="6" borderId="32" xfId="0" applyNumberFormat="1" applyFont="1" applyFill="1" applyBorder="1" applyAlignment="1">
      <alignment horizontal="center" vertical="top" wrapText="1"/>
    </xf>
    <xf numFmtId="164" fontId="3" fillId="6" borderId="23" xfId="0" applyNumberFormat="1" applyFont="1" applyFill="1" applyBorder="1" applyAlignment="1">
      <alignment horizontal="center" vertical="top" wrapText="1"/>
    </xf>
    <xf numFmtId="164" fontId="3" fillId="6" borderId="24" xfId="0" applyNumberFormat="1" applyFont="1" applyFill="1" applyBorder="1" applyAlignment="1">
      <alignment horizontal="center" vertical="top" wrapText="1"/>
    </xf>
    <xf numFmtId="0" fontId="31" fillId="0" borderId="0" xfId="0" applyFont="1" applyFill="1" applyBorder="1" applyAlignment="1">
      <alignment horizontal="left" wrapText="1"/>
    </xf>
    <xf numFmtId="0" fontId="5" fillId="8" borderId="26" xfId="0" applyFont="1" applyFill="1" applyBorder="1" applyAlignment="1">
      <alignment horizontal="left" vertical="top" wrapText="1"/>
    </xf>
    <xf numFmtId="0" fontId="5" fillId="8" borderId="27" xfId="0" applyFont="1" applyFill="1" applyBorder="1" applyAlignment="1">
      <alignment horizontal="left" vertical="top" wrapText="1"/>
    </xf>
    <xf numFmtId="49" fontId="5" fillId="7" borderId="15" xfId="0" applyNumberFormat="1" applyFont="1" applyFill="1" applyBorder="1" applyAlignment="1">
      <alignment horizontal="center" vertical="top"/>
    </xf>
    <xf numFmtId="49" fontId="5" fillId="7" borderId="10" xfId="0" applyNumberFormat="1" applyFont="1" applyFill="1" applyBorder="1" applyAlignment="1">
      <alignment horizontal="center" vertical="top"/>
    </xf>
    <xf numFmtId="49" fontId="5" fillId="7" borderId="13" xfId="0" applyNumberFormat="1" applyFont="1" applyFill="1" applyBorder="1" applyAlignment="1">
      <alignment horizontal="center" vertical="top"/>
    </xf>
    <xf numFmtId="49" fontId="5" fillId="8" borderId="25" xfId="0" applyNumberFormat="1" applyFont="1" applyFill="1" applyBorder="1" applyAlignment="1">
      <alignment horizontal="center" vertical="top"/>
    </xf>
    <xf numFmtId="49" fontId="5" fillId="8" borderId="72" xfId="0" applyNumberFormat="1" applyFont="1" applyFill="1" applyBorder="1" applyAlignment="1">
      <alignment horizontal="center" vertical="top"/>
    </xf>
    <xf numFmtId="49" fontId="5" fillId="8" borderId="63" xfId="0" applyNumberFormat="1" applyFont="1" applyFill="1" applyBorder="1" applyAlignment="1">
      <alignment horizontal="center" vertical="top"/>
    </xf>
    <xf numFmtId="49" fontId="5" fillId="0" borderId="9" xfId="0" applyNumberFormat="1" applyFont="1" applyFill="1" applyBorder="1" applyAlignment="1">
      <alignment horizontal="center" vertical="top"/>
    </xf>
    <xf numFmtId="49" fontId="2" fillId="0" borderId="52" xfId="0" applyNumberFormat="1" applyFont="1" applyFill="1" applyBorder="1" applyAlignment="1">
      <alignment horizontal="center" vertical="top"/>
    </xf>
    <xf numFmtId="49" fontId="2" fillId="0" borderId="73" xfId="0" applyNumberFormat="1" applyFont="1" applyFill="1" applyBorder="1" applyAlignment="1">
      <alignment horizontal="center" vertical="top"/>
    </xf>
    <xf numFmtId="49" fontId="2" fillId="0" borderId="53" xfId="0" applyNumberFormat="1" applyFont="1" applyFill="1" applyBorder="1" applyAlignment="1">
      <alignment horizontal="center" vertical="top"/>
    </xf>
    <xf numFmtId="49" fontId="29" fillId="8" borderId="3" xfId="0" applyNumberFormat="1" applyFont="1" applyFill="1" applyBorder="1" applyAlignment="1">
      <alignment horizontal="right" vertical="top"/>
    </xf>
    <xf numFmtId="49" fontId="29" fillId="8" borderId="4" xfId="0" applyNumberFormat="1" applyFont="1" applyFill="1" applyBorder="1" applyAlignment="1">
      <alignment horizontal="right" vertical="top"/>
    </xf>
    <xf numFmtId="49" fontId="29" fillId="8" borderId="60" xfId="0" applyNumberFormat="1" applyFont="1" applyFill="1" applyBorder="1" applyAlignment="1">
      <alignment horizontal="right" vertical="top"/>
    </xf>
    <xf numFmtId="49" fontId="2" fillId="0" borderId="59" xfId="0" applyNumberFormat="1" applyFont="1" applyFill="1" applyBorder="1" applyAlignment="1">
      <alignment horizontal="center" vertical="top"/>
    </xf>
    <xf numFmtId="0" fontId="10" fillId="0" borderId="65" xfId="0" applyFont="1" applyFill="1" applyBorder="1" applyAlignment="1">
      <alignment horizontal="left" vertical="top" wrapText="1"/>
    </xf>
    <xf numFmtId="0" fontId="15" fillId="0" borderId="41" xfId="0" applyFont="1" applyFill="1" applyBorder="1" applyAlignment="1">
      <alignment horizontal="left" vertical="top" wrapText="1"/>
    </xf>
    <xf numFmtId="49" fontId="5" fillId="0" borderId="26" xfId="0" applyNumberFormat="1" applyFont="1" applyFill="1" applyBorder="1" applyAlignment="1">
      <alignment horizontal="center" vertical="top"/>
    </xf>
    <xf numFmtId="49" fontId="5" fillId="0" borderId="30" xfId="0" applyNumberFormat="1" applyFont="1" applyFill="1" applyBorder="1" applyAlignment="1">
      <alignment horizontal="center" vertical="top"/>
    </xf>
    <xf numFmtId="49" fontId="2" fillId="0" borderId="66" xfId="0" applyNumberFormat="1" applyFont="1" applyFill="1" applyBorder="1" applyAlignment="1">
      <alignment horizontal="center" vertical="top"/>
    </xf>
    <xf numFmtId="49" fontId="2" fillId="0" borderId="44" xfId="0" applyNumberFormat="1" applyFont="1" applyFill="1" applyBorder="1" applyAlignment="1">
      <alignment horizontal="center" vertical="top"/>
    </xf>
    <xf numFmtId="0" fontId="10" fillId="0" borderId="65" xfId="0" applyFont="1" applyFill="1" applyBorder="1" applyAlignment="1">
      <alignment wrapText="1"/>
    </xf>
    <xf numFmtId="0" fontId="7" fillId="0" borderId="37" xfId="0" applyFont="1" applyFill="1" applyBorder="1" applyAlignment="1">
      <alignment wrapText="1"/>
    </xf>
    <xf numFmtId="0" fontId="5" fillId="8" borderId="22" xfId="0" applyFont="1" applyFill="1" applyBorder="1" applyAlignment="1">
      <alignment horizontal="left" vertical="top" wrapText="1"/>
    </xf>
    <xf numFmtId="0" fontId="5" fillId="8" borderId="23" xfId="0" applyFont="1" applyFill="1" applyBorder="1" applyAlignment="1">
      <alignment horizontal="left" vertical="top" wrapText="1"/>
    </xf>
    <xf numFmtId="0" fontId="5" fillId="8" borderId="24" xfId="0" applyFont="1" applyFill="1" applyBorder="1" applyAlignment="1">
      <alignment horizontal="left" vertical="top" wrapText="1"/>
    </xf>
    <xf numFmtId="49" fontId="5" fillId="0" borderId="26" xfId="0" applyNumberFormat="1" applyFont="1" applyFill="1" applyBorder="1" applyAlignment="1">
      <alignment horizontal="center" vertical="top" wrapText="1"/>
    </xf>
    <xf numFmtId="0" fontId="7" fillId="0" borderId="19" xfId="0" applyFont="1" applyFill="1" applyBorder="1" applyAlignment="1">
      <alignment horizontal="center" vertical="top" wrapText="1"/>
    </xf>
    <xf numFmtId="0" fontId="7" fillId="0" borderId="30" xfId="0" applyFont="1" applyFill="1" applyBorder="1" applyAlignment="1">
      <alignment horizontal="center" vertical="top" wrapText="1"/>
    </xf>
    <xf numFmtId="0" fontId="7" fillId="0" borderId="18" xfId="0" applyFont="1" applyFill="1" applyBorder="1" applyAlignment="1">
      <alignment horizontal="center" vertical="top" wrapText="1"/>
    </xf>
    <xf numFmtId="0" fontId="7" fillId="0" borderId="42" xfId="0" applyFont="1" applyFill="1" applyBorder="1" applyAlignment="1">
      <alignment horizontal="center" vertical="top" wrapText="1"/>
    </xf>
    <xf numFmtId="0" fontId="45" fillId="0" borderId="50" xfId="0" applyFont="1" applyFill="1" applyBorder="1" applyAlignment="1">
      <alignment horizontal="center" vertical="top" wrapText="1"/>
    </xf>
    <xf numFmtId="0" fontId="54" fillId="0" borderId="55" xfId="0" applyFont="1" applyFill="1" applyBorder="1" applyAlignment="1">
      <alignment horizontal="center" vertical="top" wrapText="1"/>
    </xf>
    <xf numFmtId="49" fontId="2" fillId="0" borderId="46" xfId="0" applyNumberFormat="1" applyFont="1" applyFill="1" applyBorder="1" applyAlignment="1">
      <alignment horizontal="center" vertical="top"/>
    </xf>
    <xf numFmtId="49" fontId="2" fillId="0" borderId="48" xfId="0" applyNumberFormat="1" applyFont="1" applyFill="1" applyBorder="1" applyAlignment="1">
      <alignment horizontal="center" vertical="top"/>
    </xf>
    <xf numFmtId="0" fontId="10" fillId="0" borderId="27" xfId="0" applyFont="1" applyFill="1" applyBorder="1" applyAlignment="1">
      <alignment horizontal="left" vertical="top" wrapText="1"/>
    </xf>
    <xf numFmtId="49" fontId="5" fillId="8" borderId="22" xfId="0" applyNumberFormat="1" applyFont="1" applyFill="1" applyBorder="1" applyAlignment="1">
      <alignment horizontal="right" vertical="top"/>
    </xf>
    <xf numFmtId="49" fontId="5" fillId="8" borderId="23" xfId="0" applyNumberFormat="1" applyFont="1" applyFill="1" applyBorder="1" applyAlignment="1">
      <alignment horizontal="right" vertical="top"/>
    </xf>
    <xf numFmtId="49" fontId="5" fillId="7" borderId="22" xfId="0" applyNumberFormat="1" applyFont="1" applyFill="1" applyBorder="1" applyAlignment="1">
      <alignment horizontal="right" vertical="top"/>
    </xf>
    <xf numFmtId="49" fontId="5" fillId="7" borderId="23" xfId="0" applyNumberFormat="1" applyFont="1" applyFill="1" applyBorder="1" applyAlignment="1">
      <alignment horizontal="right" vertical="top"/>
    </xf>
    <xf numFmtId="0" fontId="7" fillId="0" borderId="55" xfId="0" applyFont="1" applyFill="1" applyBorder="1" applyAlignment="1">
      <alignment horizontal="center" vertical="top" wrapText="1"/>
    </xf>
    <xf numFmtId="49" fontId="5" fillId="0" borderId="19" xfId="0" applyNumberFormat="1" applyFont="1" applyFill="1" applyBorder="1" applyAlignment="1">
      <alignment horizontal="center" vertical="top" wrapText="1"/>
    </xf>
    <xf numFmtId="49" fontId="5" fillId="7" borderId="6"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49" fontId="2" fillId="0" borderId="52" xfId="0" applyNumberFormat="1" applyFont="1" applyFill="1" applyBorder="1" applyAlignment="1">
      <alignment horizontal="center" vertical="top" wrapText="1"/>
    </xf>
    <xf numFmtId="49" fontId="2" fillId="0" borderId="59" xfId="0" applyNumberFormat="1" applyFont="1" applyFill="1" applyBorder="1" applyAlignment="1">
      <alignment horizontal="center" vertical="top" wrapText="1"/>
    </xf>
    <xf numFmtId="0" fontId="10" fillId="0" borderId="66" xfId="0" applyFont="1" applyFill="1" applyBorder="1" applyAlignment="1">
      <alignment wrapText="1"/>
    </xf>
    <xf numFmtId="0" fontId="7" fillId="0" borderId="59" xfId="0" applyFont="1" applyFill="1" applyBorder="1" applyAlignment="1">
      <alignment wrapText="1"/>
    </xf>
    <xf numFmtId="0" fontId="2" fillId="13" borderId="32" xfId="0" applyFont="1" applyFill="1" applyBorder="1" applyAlignment="1">
      <alignment horizontal="center" vertical="top"/>
    </xf>
    <xf numFmtId="0" fontId="2" fillId="13" borderId="23" xfId="0" applyFont="1" applyFill="1" applyBorder="1" applyAlignment="1">
      <alignment horizontal="center" vertical="top"/>
    </xf>
    <xf numFmtId="0" fontId="2" fillId="13" borderId="24" xfId="0" applyFont="1" applyFill="1" applyBorder="1" applyAlignment="1">
      <alignment horizontal="center" vertical="top"/>
    </xf>
    <xf numFmtId="0" fontId="15" fillId="0" borderId="0" xfId="0" applyFont="1" applyFill="1" applyBorder="1" applyAlignment="1">
      <alignment vertical="top" wrapText="1"/>
    </xf>
    <xf numFmtId="0" fontId="7" fillId="0" borderId="23" xfId="0" applyFont="1" applyFill="1" applyBorder="1" applyAlignment="1">
      <alignment vertical="center" wrapText="1"/>
    </xf>
    <xf numFmtId="0" fontId="7" fillId="0" borderId="24" xfId="0" applyFont="1" applyFill="1" applyBorder="1" applyAlignment="1">
      <alignment vertical="center" wrapText="1"/>
    </xf>
    <xf numFmtId="0" fontId="5" fillId="8" borderId="30" xfId="0" applyFont="1" applyFill="1" applyBorder="1" applyAlignment="1">
      <alignment horizontal="left" vertical="top" wrapText="1"/>
    </xf>
    <xf numFmtId="0" fontId="5" fillId="8" borderId="31" xfId="0" applyFont="1" applyFill="1" applyBorder="1" applyAlignment="1">
      <alignment horizontal="left" vertical="top" wrapText="1"/>
    </xf>
    <xf numFmtId="0" fontId="4" fillId="10" borderId="34" xfId="0" applyFont="1" applyFill="1" applyBorder="1" applyAlignment="1">
      <alignment horizontal="left" vertical="top" wrapText="1"/>
    </xf>
    <xf numFmtId="0" fontId="15" fillId="0" borderId="39" xfId="0" applyFont="1" applyFill="1" applyBorder="1" applyAlignment="1">
      <alignment vertical="top" wrapText="1"/>
    </xf>
    <xf numFmtId="0" fontId="6" fillId="0" borderId="71" xfId="0" applyFont="1" applyFill="1" applyBorder="1" applyAlignment="1">
      <alignment horizontal="left" vertical="top" wrapText="1"/>
    </xf>
    <xf numFmtId="0" fontId="7" fillId="0" borderId="36" xfId="0" applyFont="1" applyFill="1" applyBorder="1" applyAlignment="1">
      <alignment vertical="top" wrapText="1"/>
    </xf>
    <xf numFmtId="0" fontId="7" fillId="0" borderId="38" xfId="0" applyFont="1" applyFill="1" applyBorder="1" applyAlignment="1">
      <alignment vertical="top" wrapText="1"/>
    </xf>
    <xf numFmtId="164" fontId="22" fillId="0" borderId="68" xfId="0" applyNumberFormat="1" applyFont="1" applyFill="1" applyBorder="1" applyAlignment="1">
      <alignment horizontal="center" vertical="top" wrapText="1"/>
    </xf>
    <xf numFmtId="164" fontId="22" fillId="0" borderId="58" xfId="0" applyNumberFormat="1" applyFont="1" applyFill="1" applyBorder="1" applyAlignment="1">
      <alignment horizontal="center" vertical="top" wrapText="1"/>
    </xf>
    <xf numFmtId="164" fontId="22" fillId="0" borderId="64" xfId="0" applyNumberFormat="1" applyFont="1" applyFill="1" applyBorder="1" applyAlignment="1">
      <alignment horizontal="center" vertical="top" wrapText="1"/>
    </xf>
    <xf numFmtId="0" fontId="7" fillId="0" borderId="62" xfId="0" applyFont="1" applyFill="1" applyBorder="1" applyAlignment="1">
      <alignment vertical="top" wrapText="1"/>
    </xf>
    <xf numFmtId="0" fontId="7" fillId="0" borderId="69" xfId="0" applyFont="1" applyFill="1" applyBorder="1" applyAlignment="1">
      <alignment vertical="top" wrapText="1"/>
    </xf>
    <xf numFmtId="164" fontId="22" fillId="0" borderId="54" xfId="0" applyNumberFormat="1" applyFont="1" applyFill="1" applyBorder="1" applyAlignment="1">
      <alignment horizontal="center" vertical="top" wrapText="1"/>
    </xf>
    <xf numFmtId="0" fontId="6" fillId="0" borderId="13" xfId="0" applyFont="1" applyFill="1" applyBorder="1" applyAlignment="1">
      <alignment horizontal="left" vertical="top" wrapText="1"/>
    </xf>
    <xf numFmtId="0" fontId="7" fillId="0" borderId="1" xfId="0" applyFont="1" applyFill="1" applyBorder="1" applyAlignment="1">
      <alignment vertical="top" wrapText="1"/>
    </xf>
    <xf numFmtId="0" fontId="7" fillId="0" borderId="2" xfId="0" applyFont="1" applyFill="1" applyBorder="1" applyAlignment="1">
      <alignment vertical="top" wrapText="1"/>
    </xf>
    <xf numFmtId="164" fontId="22" fillId="0" borderId="21" xfId="0" applyNumberFormat="1" applyFont="1" applyFill="1" applyBorder="1" applyAlignment="1">
      <alignment horizontal="center" vertical="top" wrapText="1"/>
    </xf>
    <xf numFmtId="164" fontId="22" fillId="0" borderId="48" xfId="0" applyNumberFormat="1" applyFont="1" applyFill="1" applyBorder="1" applyAlignment="1">
      <alignment horizontal="center" vertical="top" wrapText="1"/>
    </xf>
    <xf numFmtId="0" fontId="7" fillId="0" borderId="74" xfId="0" applyFont="1" applyFill="1" applyBorder="1" applyAlignment="1">
      <alignment vertical="top" wrapText="1"/>
    </xf>
    <xf numFmtId="0" fontId="7" fillId="10" borderId="62" xfId="0" applyFont="1" applyFill="1" applyBorder="1" applyAlignment="1">
      <alignment horizontal="left" vertical="top" wrapText="1"/>
    </xf>
    <xf numFmtId="0" fontId="7" fillId="10" borderId="69" xfId="0" applyFont="1" applyFill="1" applyBorder="1" applyAlignment="1">
      <alignment horizontal="left" vertical="top" wrapText="1"/>
    </xf>
    <xf numFmtId="164" fontId="22" fillId="0" borderId="44" xfId="0" applyNumberFormat="1" applyFont="1" applyFill="1" applyBorder="1" applyAlignment="1">
      <alignment horizontal="center" vertical="top" wrapText="1"/>
    </xf>
    <xf numFmtId="0" fontId="7" fillId="0" borderId="70" xfId="0" applyFont="1" applyFill="1" applyBorder="1" applyAlignment="1">
      <alignment vertical="top" wrapText="1"/>
    </xf>
    <xf numFmtId="0" fontId="3" fillId="9" borderId="32" xfId="0" applyFont="1" applyFill="1" applyBorder="1" applyAlignment="1">
      <alignment horizontal="right" vertical="top" wrapText="1"/>
    </xf>
    <xf numFmtId="0" fontId="3" fillId="9" borderId="23" xfId="0" applyFont="1" applyFill="1" applyBorder="1" applyAlignment="1">
      <alignment horizontal="right" vertical="top" wrapText="1"/>
    </xf>
    <xf numFmtId="0" fontId="3" fillId="9" borderId="24" xfId="0" applyFont="1" applyFill="1" applyBorder="1" applyAlignment="1">
      <alignment horizontal="right" vertical="top" wrapText="1"/>
    </xf>
    <xf numFmtId="164" fontId="3" fillId="9" borderId="32" xfId="0" applyNumberFormat="1" applyFont="1" applyFill="1" applyBorder="1" applyAlignment="1">
      <alignment horizontal="center" vertical="top" wrapText="1"/>
    </xf>
    <xf numFmtId="164" fontId="3" fillId="9" borderId="23" xfId="0" applyNumberFormat="1" applyFont="1" applyFill="1" applyBorder="1" applyAlignment="1">
      <alignment horizontal="center" vertical="top" wrapText="1"/>
    </xf>
    <xf numFmtId="164" fontId="3" fillId="9" borderId="24" xfId="0" applyNumberFormat="1" applyFont="1" applyFill="1" applyBorder="1" applyAlignment="1">
      <alignment horizontal="center" vertical="top" wrapText="1"/>
    </xf>
    <xf numFmtId="0" fontId="4" fillId="0" borderId="26"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1" fontId="4" fillId="0" borderId="27" xfId="0" applyNumberFormat="1" applyFont="1" applyFill="1" applyBorder="1" applyAlignment="1">
      <alignment horizontal="center" vertical="center" wrapText="1"/>
    </xf>
    <xf numFmtId="1" fontId="4" fillId="0" borderId="31" xfId="0" applyNumberFormat="1" applyFont="1" applyFill="1" applyBorder="1" applyAlignment="1">
      <alignment horizontal="center" vertical="center" wrapText="1"/>
    </xf>
    <xf numFmtId="49" fontId="3" fillId="8" borderId="22" xfId="0" applyNumberFormat="1" applyFont="1" applyFill="1" applyBorder="1" applyAlignment="1">
      <alignment horizontal="right" vertical="top"/>
    </xf>
    <xf numFmtId="49" fontId="3" fillId="8" borderId="23" xfId="0" applyNumberFormat="1" applyFont="1" applyFill="1" applyBorder="1" applyAlignment="1">
      <alignment horizontal="right" vertical="top"/>
    </xf>
    <xf numFmtId="49" fontId="3" fillId="7" borderId="22" xfId="0" applyNumberFormat="1" applyFont="1" applyFill="1" applyBorder="1" applyAlignment="1">
      <alignment horizontal="right" vertical="top"/>
    </xf>
    <xf numFmtId="49" fontId="3" fillId="7" borderId="23" xfId="0" applyNumberFormat="1" applyFont="1" applyFill="1" applyBorder="1" applyAlignment="1">
      <alignment horizontal="right" vertical="top"/>
    </xf>
    <xf numFmtId="49" fontId="3" fillId="13" borderId="22" xfId="0" applyNumberFormat="1" applyFont="1" applyFill="1" applyBorder="1" applyAlignment="1">
      <alignment horizontal="right" vertical="top"/>
    </xf>
    <xf numFmtId="49" fontId="3" fillId="13" borderId="23" xfId="0" applyNumberFormat="1" applyFont="1" applyFill="1" applyBorder="1" applyAlignment="1">
      <alignment horizontal="right" vertical="top"/>
    </xf>
    <xf numFmtId="0" fontId="4" fillId="13" borderId="23" xfId="0" applyFont="1" applyFill="1" applyBorder="1" applyAlignment="1">
      <alignment horizontal="center" vertical="top"/>
    </xf>
    <xf numFmtId="0" fontId="4" fillId="13" borderId="24" xfId="0" applyFont="1" applyFill="1" applyBorder="1" applyAlignment="1">
      <alignment horizontal="center" vertical="top"/>
    </xf>
    <xf numFmtId="49" fontId="3" fillId="0" borderId="0" xfId="0" applyNumberFormat="1" applyFont="1" applyFill="1" applyBorder="1" applyAlignment="1">
      <alignment horizontal="left" vertical="top" wrapText="1"/>
    </xf>
    <xf numFmtId="0" fontId="4" fillId="0" borderId="53" xfId="0" applyFont="1" applyFill="1" applyBorder="1" applyAlignment="1">
      <alignment horizontal="left" vertical="top" wrapText="1"/>
    </xf>
    <xf numFmtId="0" fontId="4" fillId="0" borderId="21" xfId="0" applyFont="1" applyFill="1" applyBorder="1" applyAlignment="1">
      <alignment horizontal="left" vertical="top" wrapText="1"/>
    </xf>
    <xf numFmtId="0" fontId="4" fillId="0" borderId="48" xfId="0" applyFont="1" applyFill="1" applyBorder="1" applyAlignment="1">
      <alignment horizontal="left" vertical="top" wrapText="1"/>
    </xf>
    <xf numFmtId="164" fontId="4" fillId="0" borderId="53" xfId="0" applyNumberFormat="1" applyFont="1" applyFill="1" applyBorder="1" applyAlignment="1">
      <alignment horizontal="center" vertical="top" wrapText="1"/>
    </xf>
    <xf numFmtId="164" fontId="4" fillId="0" borderId="21" xfId="0" applyNumberFormat="1" applyFont="1" applyFill="1" applyBorder="1" applyAlignment="1">
      <alignment horizontal="center" vertical="top" wrapText="1"/>
    </xf>
    <xf numFmtId="164" fontId="4" fillId="0" borderId="48" xfId="0" applyNumberFormat="1" applyFont="1" applyFill="1" applyBorder="1" applyAlignment="1">
      <alignment horizontal="center" vertical="top" wrapText="1"/>
    </xf>
    <xf numFmtId="0" fontId="4" fillId="10" borderId="54" xfId="0" applyFont="1" applyFill="1" applyBorder="1" applyAlignment="1">
      <alignment horizontal="left" vertical="top" wrapText="1"/>
    </xf>
    <xf numFmtId="0" fontId="4" fillId="10" borderId="62" xfId="0" applyFont="1" applyFill="1" applyBorder="1" applyAlignment="1">
      <alignment horizontal="left" vertical="top" wrapText="1"/>
    </xf>
    <xf numFmtId="0" fontId="4" fillId="10" borderId="69" xfId="0" applyFont="1" applyFill="1" applyBorder="1" applyAlignment="1">
      <alignment horizontal="left" vertical="top" wrapText="1"/>
    </xf>
    <xf numFmtId="164" fontId="4" fillId="0" borderId="44" xfId="0" applyNumberFormat="1" applyFont="1" applyFill="1" applyBorder="1" applyAlignment="1">
      <alignment horizontal="center" vertical="top" wrapText="1"/>
    </xf>
    <xf numFmtId="0" fontId="4" fillId="0" borderId="43" xfId="0" applyFont="1" applyBorder="1" applyAlignment="1">
      <alignment horizontal="center" vertical="top" wrapText="1"/>
    </xf>
    <xf numFmtId="0" fontId="4" fillId="0" borderId="45" xfId="0" applyFont="1" applyBorder="1" applyAlignment="1">
      <alignment horizontal="center" vertical="top" wrapText="1"/>
    </xf>
    <xf numFmtId="0" fontId="3" fillId="13" borderId="32" xfId="0" applyFont="1" applyFill="1" applyBorder="1" applyAlignment="1">
      <alignment horizontal="right" vertical="top" wrapText="1"/>
    </xf>
    <xf numFmtId="0" fontId="3" fillId="13" borderId="23" xfId="0" applyFont="1" applyFill="1" applyBorder="1" applyAlignment="1">
      <alignment horizontal="right" vertical="top" wrapText="1"/>
    </xf>
    <xf numFmtId="0" fontId="3" fillId="13" borderId="24" xfId="0" applyFont="1" applyFill="1" applyBorder="1" applyAlignment="1">
      <alignment horizontal="right" vertical="top" wrapText="1"/>
    </xf>
    <xf numFmtId="164" fontId="3" fillId="13" borderId="32" xfId="0" applyNumberFormat="1" applyFont="1" applyFill="1" applyBorder="1" applyAlignment="1">
      <alignment horizontal="center" vertical="top" wrapText="1"/>
    </xf>
    <xf numFmtId="164" fontId="3" fillId="13" borderId="23" xfId="0" applyNumberFormat="1" applyFont="1" applyFill="1" applyBorder="1" applyAlignment="1">
      <alignment horizontal="center" vertical="top" wrapText="1"/>
    </xf>
    <xf numFmtId="164" fontId="3" fillId="13" borderId="24" xfId="0" applyNumberFormat="1" applyFont="1" applyFill="1" applyBorder="1" applyAlignment="1">
      <alignment horizontal="center" vertical="top" wrapText="1"/>
    </xf>
    <xf numFmtId="0" fontId="4" fillId="0" borderId="54" xfId="0" applyFont="1" applyFill="1" applyBorder="1" applyAlignment="1">
      <alignment horizontal="left" vertical="top" wrapText="1"/>
    </xf>
    <xf numFmtId="0" fontId="4" fillId="0" borderId="62" xfId="0" applyFont="1" applyFill="1" applyBorder="1" applyAlignment="1">
      <alignment horizontal="left" vertical="top" wrapText="1"/>
    </xf>
    <xf numFmtId="0" fontId="4" fillId="0" borderId="69" xfId="0" applyFont="1" applyFill="1" applyBorder="1" applyAlignment="1">
      <alignment horizontal="left" vertical="top" wrapText="1"/>
    </xf>
    <xf numFmtId="164" fontId="4" fillId="0" borderId="54" xfId="0" applyNumberFormat="1" applyFont="1" applyFill="1" applyBorder="1" applyAlignment="1">
      <alignment horizontal="center" vertical="top" wrapText="1"/>
    </xf>
    <xf numFmtId="164" fontId="4" fillId="0" borderId="62" xfId="0" applyNumberFormat="1" applyFont="1" applyFill="1" applyBorder="1" applyAlignment="1">
      <alignment horizontal="center" vertical="top" wrapText="1"/>
    </xf>
    <xf numFmtId="164" fontId="4" fillId="0" borderId="69" xfId="0" applyNumberFormat="1" applyFont="1" applyFill="1" applyBorder="1" applyAlignment="1">
      <alignment horizontal="center" vertical="top" wrapText="1"/>
    </xf>
    <xf numFmtId="0" fontId="4" fillId="0" borderId="62" xfId="0" applyFont="1" applyBorder="1" applyAlignment="1">
      <alignment horizontal="center" vertical="top" wrapText="1"/>
    </xf>
    <xf numFmtId="0" fontId="4" fillId="0" borderId="69" xfId="0" applyFont="1" applyBorder="1" applyAlignment="1">
      <alignment horizontal="center" vertical="top" wrapText="1"/>
    </xf>
    <xf numFmtId="0" fontId="4" fillId="0" borderId="52"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46" xfId="0" applyFont="1" applyFill="1" applyBorder="1" applyAlignment="1">
      <alignment horizontal="left" vertical="top" wrapText="1"/>
    </xf>
    <xf numFmtId="164" fontId="4" fillId="0" borderId="52" xfId="0" applyNumberFormat="1" applyFont="1" applyFill="1" applyBorder="1" applyAlignment="1">
      <alignment horizontal="center" vertical="top" wrapText="1"/>
    </xf>
    <xf numFmtId="164" fontId="4" fillId="0" borderId="17" xfId="0" applyNumberFormat="1" applyFont="1" applyFill="1" applyBorder="1" applyAlignment="1">
      <alignment horizontal="center" vertical="top" wrapText="1"/>
    </xf>
    <xf numFmtId="164" fontId="4" fillId="0" borderId="46" xfId="0" applyNumberFormat="1" applyFont="1" applyFill="1" applyBorder="1" applyAlignment="1">
      <alignment horizontal="center" vertical="top" wrapText="1"/>
    </xf>
    <xf numFmtId="0" fontId="4" fillId="10" borderId="68" xfId="0" applyFont="1" applyFill="1" applyBorder="1" applyAlignment="1">
      <alignment horizontal="left" vertical="top" wrapText="1"/>
    </xf>
    <xf numFmtId="0" fontId="4" fillId="10" borderId="58" xfId="0" applyFont="1" applyFill="1" applyBorder="1" applyAlignment="1">
      <alignment horizontal="left" vertical="top" wrapText="1"/>
    </xf>
    <xf numFmtId="0" fontId="4" fillId="10" borderId="64" xfId="0" applyFont="1" applyFill="1" applyBorder="1" applyAlignment="1">
      <alignment horizontal="left" vertical="top" wrapText="1"/>
    </xf>
    <xf numFmtId="49" fontId="3" fillId="8" borderId="26" xfId="0" applyNumberFormat="1" applyFont="1" applyFill="1" applyBorder="1" applyAlignment="1">
      <alignment horizontal="center" vertical="top"/>
    </xf>
    <xf numFmtId="49" fontId="3" fillId="8" borderId="19" xfId="0" applyNumberFormat="1" applyFont="1" applyFill="1" applyBorder="1" applyAlignment="1">
      <alignment horizontal="center" vertical="top"/>
    </xf>
    <xf numFmtId="49" fontId="3" fillId="8" borderId="30" xfId="0" applyNumberFormat="1" applyFont="1" applyFill="1" applyBorder="1" applyAlignment="1">
      <alignment horizontal="center" vertical="top"/>
    </xf>
    <xf numFmtId="49" fontId="3" fillId="0" borderId="35" xfId="0" applyNumberFormat="1" applyFont="1" applyFill="1" applyBorder="1" applyAlignment="1">
      <alignment horizontal="center" vertical="top"/>
    </xf>
    <xf numFmtId="49" fontId="3" fillId="0" borderId="7" xfId="0" applyNumberFormat="1" applyFont="1" applyFill="1" applyBorder="1" applyAlignment="1">
      <alignment horizontal="center" vertical="top"/>
    </xf>
    <xf numFmtId="49" fontId="3" fillId="0" borderId="40" xfId="0" applyNumberFormat="1" applyFont="1" applyFill="1" applyBorder="1" applyAlignment="1">
      <alignment horizontal="center" vertical="top"/>
    </xf>
    <xf numFmtId="49" fontId="2" fillId="0" borderId="75" xfId="0" applyNumberFormat="1" applyFont="1" applyFill="1" applyBorder="1" applyAlignment="1">
      <alignment horizontal="center" vertical="top"/>
    </xf>
    <xf numFmtId="49" fontId="2" fillId="0" borderId="47" xfId="0" applyNumberFormat="1" applyFont="1" applyFill="1" applyBorder="1" applyAlignment="1">
      <alignment horizontal="center" vertical="top"/>
    </xf>
    <xf numFmtId="49" fontId="2" fillId="0" borderId="45" xfId="0" applyNumberFormat="1" applyFont="1" applyFill="1" applyBorder="1" applyAlignment="1">
      <alignment horizontal="center" vertical="top"/>
    </xf>
    <xf numFmtId="49" fontId="2" fillId="0" borderId="50" xfId="0" applyNumberFormat="1" applyFont="1" applyFill="1" applyBorder="1" applyAlignment="1">
      <alignment horizontal="center" vertical="top"/>
    </xf>
    <xf numFmtId="49" fontId="2" fillId="0" borderId="42" xfId="0" applyNumberFormat="1" applyFont="1" applyFill="1" applyBorder="1" applyAlignment="1">
      <alignment horizontal="center" vertical="top"/>
    </xf>
    <xf numFmtId="0" fontId="4" fillId="0" borderId="50" xfId="0" applyFont="1" applyFill="1" applyBorder="1" applyAlignment="1">
      <alignment horizontal="center" vertical="top"/>
    </xf>
    <xf numFmtId="164" fontId="4" fillId="0" borderId="34" xfId="0" applyNumberFormat="1" applyFont="1" applyFill="1" applyBorder="1" applyAlignment="1">
      <alignment horizontal="center" vertical="top"/>
    </xf>
    <xf numFmtId="164" fontId="4" fillId="0" borderId="6" xfId="0" applyNumberFormat="1" applyFont="1" applyFill="1" applyBorder="1" applyAlignment="1">
      <alignment horizontal="center" vertical="top"/>
    </xf>
    <xf numFmtId="164" fontId="4" fillId="0" borderId="19" xfId="0" applyNumberFormat="1" applyFont="1" applyFill="1" applyBorder="1" applyAlignment="1">
      <alignment horizontal="center" vertical="top"/>
    </xf>
    <xf numFmtId="164" fontId="4" fillId="0" borderId="27" xfId="0" applyNumberFormat="1" applyFont="1" applyFill="1" applyBorder="1" applyAlignment="1">
      <alignment horizontal="center" vertical="top"/>
    </xf>
    <xf numFmtId="164" fontId="4" fillId="0" borderId="20" xfId="0" applyNumberFormat="1" applyFont="1" applyFill="1" applyBorder="1" applyAlignment="1">
      <alignment horizontal="center" vertical="top"/>
    </xf>
    <xf numFmtId="164" fontId="4" fillId="0" borderId="50" xfId="0" applyNumberFormat="1" applyFont="1" applyFill="1" applyBorder="1" applyAlignment="1">
      <alignment horizontal="center" vertical="top"/>
    </xf>
    <xf numFmtId="164" fontId="4" fillId="0" borderId="66" xfId="0" applyNumberFormat="1" applyFont="1" applyFill="1" applyBorder="1" applyAlignment="1">
      <alignment horizontal="center" vertical="top"/>
    </xf>
    <xf numFmtId="0" fontId="4" fillId="0" borderId="34" xfId="0"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27" xfId="0" applyNumberFormat="1" applyFont="1" applyFill="1" applyBorder="1" applyAlignment="1">
      <alignment horizontal="center" vertical="center" wrapText="1"/>
    </xf>
    <xf numFmtId="0" fontId="4" fillId="0" borderId="31" xfId="0" applyNumberFormat="1" applyFont="1" applyFill="1" applyBorder="1" applyAlignment="1">
      <alignment horizontal="center" vertical="center" wrapText="1"/>
    </xf>
    <xf numFmtId="49" fontId="3" fillId="7" borderId="52" xfId="0" applyNumberFormat="1" applyFont="1" applyFill="1" applyBorder="1" applyAlignment="1">
      <alignment horizontal="center" vertical="top"/>
    </xf>
    <xf numFmtId="49" fontId="3" fillId="7" borderId="53" xfId="0" applyNumberFormat="1" applyFont="1" applyFill="1" applyBorder="1" applyAlignment="1">
      <alignment horizontal="center" vertical="top"/>
    </xf>
    <xf numFmtId="49" fontId="3" fillId="8" borderId="14" xfId="0" applyNumberFormat="1" applyFont="1" applyFill="1" applyBorder="1" applyAlignment="1">
      <alignment horizontal="center" vertical="top"/>
    </xf>
    <xf numFmtId="49" fontId="3" fillId="8" borderId="1" xfId="0" applyNumberFormat="1" applyFont="1" applyFill="1" applyBorder="1" applyAlignment="1">
      <alignment horizontal="center" vertical="top"/>
    </xf>
    <xf numFmtId="49" fontId="3" fillId="0" borderId="14" xfId="0" applyNumberFormat="1" applyFont="1" applyFill="1" applyBorder="1" applyAlignment="1">
      <alignment horizontal="center" vertical="top"/>
    </xf>
    <xf numFmtId="49" fontId="3" fillId="0" borderId="1" xfId="0" applyNumberFormat="1" applyFont="1" applyFill="1" applyBorder="1" applyAlignment="1">
      <alignment horizontal="center" vertical="top"/>
    </xf>
    <xf numFmtId="0" fontId="11" fillId="0" borderId="25" xfId="0" applyFont="1" applyFill="1" applyBorder="1" applyAlignment="1">
      <alignment vertical="center" wrapText="1"/>
    </xf>
    <xf numFmtId="0" fontId="11" fillId="0" borderId="63" xfId="0" applyFont="1" applyFill="1" applyBorder="1" applyAlignment="1">
      <alignment vertical="center" wrapText="1"/>
    </xf>
    <xf numFmtId="0" fontId="4" fillId="0" borderId="65" xfId="0" applyFont="1" applyFill="1" applyBorder="1" applyAlignment="1">
      <alignment horizontal="left" vertical="center" wrapText="1"/>
    </xf>
    <xf numFmtId="0" fontId="7" fillId="0" borderId="41" xfId="0" applyFont="1" applyFill="1" applyBorder="1" applyAlignment="1">
      <alignment horizontal="left" vertical="center" wrapText="1"/>
    </xf>
    <xf numFmtId="0" fontId="4" fillId="0" borderId="30" xfId="0" applyNumberFormat="1" applyFont="1" applyFill="1" applyBorder="1" applyAlignment="1">
      <alignment horizontal="center" vertical="center" wrapText="1"/>
    </xf>
    <xf numFmtId="49" fontId="3" fillId="7" borderId="34" xfId="0" applyNumberFormat="1" applyFont="1" applyFill="1" applyBorder="1" applyAlignment="1">
      <alignment horizontal="center" vertical="top"/>
    </xf>
    <xf numFmtId="49" fontId="3" fillId="7" borderId="6" xfId="0" applyNumberFormat="1" applyFont="1" applyFill="1" applyBorder="1" applyAlignment="1">
      <alignment horizontal="center" vertical="top"/>
    </xf>
    <xf numFmtId="49" fontId="3" fillId="7" borderId="39" xfId="0" applyNumberFormat="1" applyFont="1" applyFill="1" applyBorder="1" applyAlignment="1">
      <alignment horizontal="center" vertical="top"/>
    </xf>
    <xf numFmtId="49" fontId="11" fillId="7" borderId="52" xfId="0" applyNumberFormat="1" applyFont="1" applyFill="1" applyBorder="1" applyAlignment="1">
      <alignment horizontal="center" vertical="top"/>
    </xf>
    <xf numFmtId="49" fontId="11" fillId="7" borderId="59" xfId="0" applyNumberFormat="1" applyFont="1" applyFill="1" applyBorder="1" applyAlignment="1">
      <alignment horizontal="center" vertical="top"/>
    </xf>
    <xf numFmtId="49" fontId="11" fillId="7" borderId="53" xfId="0" applyNumberFormat="1" applyFont="1" applyFill="1" applyBorder="1" applyAlignment="1">
      <alignment horizontal="center" vertical="top"/>
    </xf>
    <xf numFmtId="49" fontId="11" fillId="8" borderId="14" xfId="0" applyNumberFormat="1" applyFont="1" applyFill="1" applyBorder="1" applyAlignment="1">
      <alignment horizontal="center" vertical="top"/>
    </xf>
    <xf numFmtId="49" fontId="11" fillId="8" borderId="19" xfId="0" applyNumberFormat="1" applyFont="1" applyFill="1" applyBorder="1" applyAlignment="1">
      <alignment horizontal="center" vertical="top"/>
    </xf>
    <xf numFmtId="49" fontId="11" fillId="8" borderId="1" xfId="0" applyNumberFormat="1" applyFont="1" applyFill="1" applyBorder="1" applyAlignment="1">
      <alignment horizontal="center" vertical="top"/>
    </xf>
    <xf numFmtId="49" fontId="11" fillId="0" borderId="14" xfId="0" applyNumberFormat="1" applyFont="1" applyFill="1" applyBorder="1" applyAlignment="1">
      <alignment horizontal="center" vertical="top"/>
    </xf>
    <xf numFmtId="49" fontId="11" fillId="0" borderId="19" xfId="0" applyNumberFormat="1" applyFont="1" applyFill="1" applyBorder="1" applyAlignment="1">
      <alignment horizontal="center" vertical="top"/>
    </xf>
    <xf numFmtId="49" fontId="11" fillId="0" borderId="1" xfId="0" applyNumberFormat="1" applyFont="1" applyFill="1" applyBorder="1" applyAlignment="1">
      <alignment horizontal="center" vertical="top"/>
    </xf>
    <xf numFmtId="0" fontId="11" fillId="0" borderId="7" xfId="0" applyFont="1" applyFill="1" applyBorder="1" applyAlignment="1">
      <alignment vertical="center" wrapText="1"/>
    </xf>
    <xf numFmtId="49" fontId="3" fillId="0" borderId="26" xfId="0" applyNumberFormat="1" applyFont="1" applyFill="1" applyBorder="1" applyAlignment="1">
      <alignment horizontal="center" vertical="top"/>
    </xf>
    <xf numFmtId="49" fontId="3" fillId="0" borderId="30" xfId="0" applyNumberFormat="1" applyFont="1" applyFill="1" applyBorder="1" applyAlignment="1">
      <alignment horizontal="center" vertical="top"/>
    </xf>
    <xf numFmtId="0" fontId="11" fillId="0" borderId="27" xfId="0" applyFont="1" applyFill="1" applyBorder="1" applyAlignment="1">
      <alignment vertical="center" wrapText="1"/>
    </xf>
    <xf numFmtId="0" fontId="11" fillId="0" borderId="31" xfId="0" applyFont="1" applyFill="1" applyBorder="1" applyAlignment="1">
      <alignment vertical="center" wrapText="1"/>
    </xf>
    <xf numFmtId="49" fontId="3" fillId="8" borderId="24" xfId="0" applyNumberFormat="1" applyFont="1" applyFill="1" applyBorder="1" applyAlignment="1">
      <alignment horizontal="right" vertical="top"/>
    </xf>
    <xf numFmtId="49" fontId="11" fillId="8" borderId="32" xfId="0" applyNumberFormat="1" applyFont="1" applyFill="1" applyBorder="1" applyAlignment="1">
      <alignment horizontal="left" vertical="top"/>
    </xf>
    <xf numFmtId="49" fontId="11" fillId="8" borderId="23" xfId="0" applyNumberFormat="1" applyFont="1" applyFill="1" applyBorder="1" applyAlignment="1">
      <alignment horizontal="left" vertical="top"/>
    </xf>
    <xf numFmtId="49" fontId="11" fillId="8" borderId="24" xfId="0" applyNumberFormat="1" applyFont="1" applyFill="1" applyBorder="1" applyAlignment="1">
      <alignment horizontal="left" vertical="top"/>
    </xf>
    <xf numFmtId="0" fontId="4" fillId="0" borderId="8" xfId="0" applyFont="1" applyFill="1" applyBorder="1" applyAlignment="1">
      <alignment horizontal="left" vertical="center" wrapText="1"/>
    </xf>
    <xf numFmtId="0" fontId="4" fillId="0" borderId="55" xfId="0" applyFont="1" applyFill="1" applyBorder="1" applyAlignment="1">
      <alignment horizontal="left" vertical="center" wrapText="1"/>
    </xf>
    <xf numFmtId="0" fontId="4" fillId="0" borderId="18" xfId="0" applyFont="1" applyFill="1" applyBorder="1" applyAlignment="1">
      <alignment horizontal="left" vertical="center" wrapText="1"/>
    </xf>
    <xf numFmtId="49" fontId="3" fillId="8" borderId="32" xfId="0" applyNumberFormat="1" applyFont="1" applyFill="1" applyBorder="1" applyAlignment="1">
      <alignment horizontal="right" vertical="top"/>
    </xf>
    <xf numFmtId="49" fontId="3" fillId="8" borderId="32" xfId="0" applyNumberFormat="1" applyFont="1" applyFill="1" applyBorder="1" applyAlignment="1">
      <alignment horizontal="left" vertical="top"/>
    </xf>
    <xf numFmtId="49" fontId="3" fillId="8" borderId="23" xfId="0" applyNumberFormat="1" applyFont="1" applyFill="1" applyBorder="1" applyAlignment="1">
      <alignment horizontal="left" vertical="top"/>
    </xf>
    <xf numFmtId="49" fontId="3" fillId="8" borderId="24" xfId="0" applyNumberFormat="1" applyFont="1" applyFill="1" applyBorder="1" applyAlignment="1">
      <alignment horizontal="left" vertical="top"/>
    </xf>
    <xf numFmtId="0" fontId="3" fillId="0" borderId="50" xfId="0" applyFont="1" applyFill="1" applyBorder="1" applyAlignment="1">
      <alignment horizontal="left" vertical="top" wrapText="1"/>
    </xf>
    <xf numFmtId="0" fontId="3" fillId="0" borderId="55" xfId="0" applyFont="1" applyFill="1" applyBorder="1" applyAlignment="1">
      <alignment horizontal="left" vertical="top" wrapText="1"/>
    </xf>
    <xf numFmtId="0" fontId="4" fillId="0" borderId="34" xfId="0" applyFont="1" applyFill="1" applyBorder="1" applyAlignment="1">
      <alignment horizontal="center" vertical="top" wrapText="1"/>
    </xf>
    <xf numFmtId="0" fontId="4" fillId="0" borderId="6" xfId="0" applyFont="1" applyFill="1" applyBorder="1" applyAlignment="1">
      <alignment horizontal="center" vertical="top" wrapText="1"/>
    </xf>
    <xf numFmtId="49" fontId="4" fillId="0" borderId="14" xfId="0" applyNumberFormat="1" applyFont="1" applyFill="1" applyBorder="1" applyAlignment="1">
      <alignment horizontal="center" vertical="top" wrapText="1"/>
    </xf>
    <xf numFmtId="49" fontId="4" fillId="0" borderId="9" xfId="0" applyNumberFormat="1" applyFont="1" applyFill="1" applyBorder="1" applyAlignment="1">
      <alignment horizontal="center" vertical="top" wrapText="1"/>
    </xf>
    <xf numFmtId="1" fontId="4" fillId="0" borderId="16" xfId="0" applyNumberFormat="1" applyFont="1" applyFill="1" applyBorder="1" applyAlignment="1">
      <alignment horizontal="center" vertical="top" wrapText="1"/>
    </xf>
    <xf numFmtId="1" fontId="4" fillId="0" borderId="11" xfId="0" applyNumberFormat="1" applyFont="1" applyFill="1" applyBorder="1" applyAlignment="1">
      <alignment horizontal="center" vertical="top" wrapText="1"/>
    </xf>
    <xf numFmtId="0" fontId="4" fillId="0" borderId="71" xfId="0" applyFont="1" applyFill="1" applyBorder="1" applyAlignment="1">
      <alignment horizontal="center" vertical="top" wrapText="1"/>
    </xf>
    <xf numFmtId="0" fontId="4" fillId="0" borderId="36" xfId="0" applyFont="1" applyFill="1" applyBorder="1" applyAlignment="1">
      <alignment horizontal="center" vertical="top" wrapText="1"/>
    </xf>
    <xf numFmtId="1" fontId="4" fillId="0" borderId="26" xfId="0" applyNumberFormat="1" applyFont="1" applyFill="1" applyBorder="1" applyAlignment="1">
      <alignment horizontal="center" vertical="center" wrapText="1"/>
    </xf>
    <xf numFmtId="1" fontId="4" fillId="0" borderId="30" xfId="0" applyNumberFormat="1" applyFont="1" applyFill="1" applyBorder="1" applyAlignment="1">
      <alignment horizontal="center" vertical="center" wrapText="1"/>
    </xf>
    <xf numFmtId="1" fontId="4" fillId="0" borderId="26" xfId="0" applyNumberFormat="1" applyFont="1" applyFill="1" applyBorder="1" applyAlignment="1">
      <alignment horizontal="center" vertical="top" wrapText="1"/>
    </xf>
    <xf numFmtId="1" fontId="4" fillId="0" borderId="19" xfId="0" applyNumberFormat="1" applyFont="1" applyFill="1" applyBorder="1" applyAlignment="1">
      <alignment horizontal="center" vertical="top" wrapText="1"/>
    </xf>
    <xf numFmtId="49" fontId="4" fillId="0" borderId="26" xfId="0" applyNumberFormat="1" applyFont="1" applyFill="1" applyBorder="1" applyAlignment="1">
      <alignment horizontal="center" vertical="top" wrapText="1"/>
    </xf>
    <xf numFmtId="49" fontId="4" fillId="0" borderId="19" xfId="0" applyNumberFormat="1" applyFont="1" applyFill="1" applyBorder="1" applyAlignment="1">
      <alignment horizontal="center" vertical="top" wrapText="1"/>
    </xf>
    <xf numFmtId="1" fontId="4" fillId="0" borderId="27" xfId="0" applyNumberFormat="1" applyFont="1" applyFill="1" applyBorder="1" applyAlignment="1">
      <alignment horizontal="center" vertical="top" wrapText="1"/>
    </xf>
    <xf numFmtId="1" fontId="4" fillId="0" borderId="20" xfId="0" applyNumberFormat="1" applyFont="1" applyFill="1" applyBorder="1" applyAlignment="1">
      <alignment horizontal="center" vertical="top" wrapText="1"/>
    </xf>
    <xf numFmtId="1" fontId="4" fillId="0" borderId="74" xfId="0" applyNumberFormat="1" applyFont="1" applyFill="1" applyBorder="1" applyAlignment="1">
      <alignment horizontal="center" vertical="top" wrapText="1"/>
    </xf>
    <xf numFmtId="0" fontId="11" fillId="0" borderId="27" xfId="0" applyFont="1" applyFill="1" applyBorder="1" applyAlignment="1">
      <alignment vertical="top" wrapText="1"/>
    </xf>
    <xf numFmtId="0" fontId="11" fillId="0" borderId="50" xfId="0" applyFont="1" applyFill="1" applyBorder="1" applyAlignment="1">
      <alignment horizontal="left" vertical="top" wrapText="1"/>
    </xf>
    <xf numFmtId="0" fontId="11" fillId="0" borderId="18" xfId="0" applyFont="1" applyFill="1" applyBorder="1" applyAlignment="1">
      <alignment horizontal="left" vertical="top" wrapText="1"/>
    </xf>
    <xf numFmtId="0" fontId="11" fillId="0" borderId="5" xfId="0" applyFont="1" applyFill="1" applyBorder="1" applyAlignment="1">
      <alignment horizontal="left" vertical="center" wrapText="1"/>
    </xf>
    <xf numFmtId="0" fontId="11" fillId="0" borderId="51" xfId="0" applyFont="1" applyFill="1" applyBorder="1" applyAlignment="1">
      <alignment horizontal="left" vertical="center" wrapText="1"/>
    </xf>
    <xf numFmtId="0" fontId="4" fillId="0" borderId="15" xfId="0" applyFont="1" applyFill="1" applyBorder="1" applyAlignment="1">
      <alignment horizontal="left" vertical="top" wrapText="1"/>
    </xf>
    <xf numFmtId="0" fontId="4" fillId="0" borderId="10" xfId="0" applyFont="1" applyFill="1" applyBorder="1" applyAlignment="1">
      <alignment horizontal="left" vertical="top" wrapText="1"/>
    </xf>
    <xf numFmtId="1" fontId="4" fillId="0" borderId="14" xfId="0" applyNumberFormat="1" applyFont="1" applyFill="1" applyBorder="1" applyAlignment="1">
      <alignment horizontal="center" vertical="top" wrapText="1"/>
    </xf>
    <xf numFmtId="1" fontId="4" fillId="0" borderId="9" xfId="0" applyNumberFormat="1" applyFont="1" applyFill="1" applyBorder="1" applyAlignment="1">
      <alignment horizontal="center" vertical="top" wrapText="1"/>
    </xf>
    <xf numFmtId="0" fontId="3" fillId="7" borderId="22" xfId="0" applyFont="1" applyFill="1" applyBorder="1" applyAlignment="1">
      <alignment horizontal="left" vertical="top"/>
    </xf>
    <xf numFmtId="0" fontId="3" fillId="8" borderId="22" xfId="0" applyFont="1" applyFill="1" applyBorder="1" applyAlignment="1">
      <alignment horizontal="left" vertical="top" wrapText="1"/>
    </xf>
    <xf numFmtId="0" fontId="3" fillId="8" borderId="23" xfId="0" applyFont="1" applyFill="1" applyBorder="1" applyAlignment="1">
      <alignment horizontal="left" vertical="top" wrapText="1"/>
    </xf>
    <xf numFmtId="0" fontId="3" fillId="8" borderId="67" xfId="0" applyFont="1" applyFill="1" applyBorder="1" applyAlignment="1">
      <alignment horizontal="left" vertical="top" wrapText="1"/>
    </xf>
    <xf numFmtId="0" fontId="3" fillId="8" borderId="75" xfId="0" applyFont="1" applyFill="1" applyBorder="1" applyAlignment="1">
      <alignment horizontal="left" vertical="top" wrapText="1"/>
    </xf>
    <xf numFmtId="0" fontId="11" fillId="0" borderId="50" xfId="0" applyFont="1" applyFill="1" applyBorder="1" applyAlignment="1">
      <alignment horizontal="left" vertical="center" wrapText="1"/>
    </xf>
    <xf numFmtId="0" fontId="11" fillId="0" borderId="18" xfId="0" applyFont="1" applyFill="1" applyBorder="1" applyAlignment="1">
      <alignment horizontal="left" vertical="center" wrapText="1"/>
    </xf>
    <xf numFmtId="49" fontId="19" fillId="0" borderId="75" xfId="0" applyNumberFormat="1" applyFont="1" applyFill="1" applyBorder="1" applyAlignment="1">
      <alignment horizontal="center" vertical="top"/>
    </xf>
    <xf numFmtId="49" fontId="19" fillId="0" borderId="47" xfId="0" applyNumberFormat="1" applyFont="1" applyFill="1" applyBorder="1" applyAlignment="1">
      <alignment horizontal="center" vertical="top"/>
    </xf>
    <xf numFmtId="49" fontId="19" fillId="0" borderId="45" xfId="0" applyNumberFormat="1" applyFont="1" applyFill="1" applyBorder="1" applyAlignment="1">
      <alignment horizontal="center" vertical="top"/>
    </xf>
    <xf numFmtId="49" fontId="19" fillId="0" borderId="50" xfId="0" applyNumberFormat="1" applyFont="1" applyFill="1" applyBorder="1" applyAlignment="1">
      <alignment horizontal="center" vertical="top"/>
    </xf>
    <xf numFmtId="49" fontId="19" fillId="0" borderId="18" xfId="0" applyNumberFormat="1" applyFont="1" applyFill="1" applyBorder="1" applyAlignment="1">
      <alignment horizontal="center" vertical="top"/>
    </xf>
    <xf numFmtId="49" fontId="19" fillId="0" borderId="42" xfId="0" applyNumberFormat="1" applyFont="1" applyFill="1" applyBorder="1" applyAlignment="1">
      <alignment horizontal="center" vertical="top"/>
    </xf>
    <xf numFmtId="0" fontId="10" fillId="10" borderId="15" xfId="0" applyFont="1" applyFill="1" applyBorder="1" applyAlignment="1">
      <alignment horizontal="center" vertical="top" wrapText="1"/>
    </xf>
    <xf numFmtId="0" fontId="10" fillId="10" borderId="10" xfId="0" applyFont="1" applyFill="1" applyBorder="1" applyAlignment="1">
      <alignment horizontal="center" vertical="top" wrapText="1"/>
    </xf>
    <xf numFmtId="0" fontId="4" fillId="0" borderId="14" xfId="0" applyFont="1" applyFill="1" applyBorder="1" applyAlignment="1">
      <alignment horizontal="center" vertical="top" wrapText="1"/>
    </xf>
    <xf numFmtId="0" fontId="4" fillId="0" borderId="9" xfId="0" applyFont="1" applyFill="1" applyBorder="1" applyAlignment="1">
      <alignment horizontal="center" vertical="top" wrapText="1"/>
    </xf>
    <xf numFmtId="0" fontId="10" fillId="0" borderId="8" xfId="0" applyFont="1" applyFill="1" applyBorder="1" applyAlignment="1">
      <alignment horizontal="left" vertical="center" wrapText="1"/>
    </xf>
    <xf numFmtId="0" fontId="10" fillId="0" borderId="18" xfId="0" applyFont="1" applyFill="1" applyBorder="1" applyAlignment="1">
      <alignment horizontal="left" vertical="center" wrapText="1"/>
    </xf>
    <xf numFmtId="0" fontId="10" fillId="0" borderId="55" xfId="0" applyFont="1" applyFill="1" applyBorder="1" applyAlignment="1">
      <alignment horizontal="left" vertical="center" wrapText="1"/>
    </xf>
    <xf numFmtId="49" fontId="3" fillId="8" borderId="45" xfId="0" applyNumberFormat="1" applyFont="1" applyFill="1" applyBorder="1" applyAlignment="1">
      <alignment horizontal="right" vertical="top"/>
    </xf>
    <xf numFmtId="0" fontId="31" fillId="0" borderId="0" xfId="0" applyFont="1" applyAlignment="1">
      <alignment horizontal="left" vertical="top" wrapText="1"/>
    </xf>
    <xf numFmtId="0" fontId="10" fillId="0" borderId="0" xfId="0" applyFont="1" applyAlignment="1">
      <alignment horizontal="left" vertical="top" wrapText="1"/>
    </xf>
    <xf numFmtId="0" fontId="3" fillId="0" borderId="0" xfId="0" applyFont="1" applyFill="1" applyBorder="1" applyAlignment="1">
      <alignment horizontal="center" vertical="top"/>
    </xf>
    <xf numFmtId="0" fontId="10" fillId="0" borderId="0" xfId="0" applyFont="1" applyFill="1" applyBorder="1" applyAlignment="1">
      <alignment horizontal="center" vertical="top"/>
    </xf>
    <xf numFmtId="0" fontId="4" fillId="0" borderId="34" xfId="0" applyFont="1" applyFill="1" applyBorder="1" applyAlignment="1">
      <alignment horizontal="center" vertical="center" textRotation="90" wrapText="1"/>
    </xf>
    <xf numFmtId="0" fontId="4" fillId="0" borderId="6" xfId="0" applyFont="1" applyFill="1" applyBorder="1" applyAlignment="1">
      <alignment horizontal="center" vertical="center" textRotation="90" wrapText="1"/>
    </xf>
    <xf numFmtId="0" fontId="4" fillId="0" borderId="39" xfId="0" applyFont="1" applyFill="1" applyBorder="1" applyAlignment="1">
      <alignment horizontal="center" vertical="center" textRotation="90" wrapText="1"/>
    </xf>
    <xf numFmtId="0" fontId="4" fillId="0" borderId="26" xfId="0" applyFont="1" applyFill="1" applyBorder="1" applyAlignment="1">
      <alignment horizontal="center" vertical="center" textRotation="90" wrapText="1"/>
    </xf>
    <xf numFmtId="0" fontId="4" fillId="0" borderId="19" xfId="0" applyFont="1" applyFill="1" applyBorder="1" applyAlignment="1">
      <alignment horizontal="center" vertical="center" textRotation="90" wrapText="1"/>
    </xf>
    <xf numFmtId="0" fontId="4" fillId="0" borderId="30" xfId="0" applyFont="1" applyFill="1" applyBorder="1" applyAlignment="1">
      <alignment horizontal="center" vertical="center" textRotation="90" wrapText="1"/>
    </xf>
    <xf numFmtId="0" fontId="4" fillId="0" borderId="27"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6" fillId="0" borderId="50" xfId="0" applyNumberFormat="1" applyFont="1" applyFill="1" applyBorder="1" applyAlignment="1">
      <alignment horizontal="center" vertical="center" textRotation="90" wrapText="1"/>
    </xf>
    <xf numFmtId="0" fontId="6" fillId="0" borderId="18" xfId="0" applyNumberFormat="1" applyFont="1" applyFill="1" applyBorder="1" applyAlignment="1">
      <alignment horizontal="center" vertical="center" textRotation="90" wrapText="1"/>
    </xf>
    <xf numFmtId="0" fontId="6" fillId="0" borderId="42" xfId="0" applyNumberFormat="1" applyFont="1" applyFill="1" applyBorder="1" applyAlignment="1">
      <alignment horizontal="center" vertical="center" textRotation="90" wrapText="1"/>
    </xf>
    <xf numFmtId="0" fontId="5" fillId="0" borderId="52"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3" fillId="0" borderId="52"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46" xfId="0" applyFont="1" applyFill="1" applyBorder="1" applyAlignment="1">
      <alignment horizontal="center" vertical="center"/>
    </xf>
    <xf numFmtId="0" fontId="6" fillId="0" borderId="10" xfId="0" applyFont="1" applyFill="1" applyBorder="1" applyAlignment="1">
      <alignment horizontal="center" vertical="center" textRotation="90" wrapText="1"/>
    </xf>
    <xf numFmtId="0" fontId="6" fillId="0" borderId="39" xfId="0" applyFont="1" applyFill="1" applyBorder="1" applyAlignment="1">
      <alignment horizontal="center" vertical="center" textRotation="90" wrapText="1"/>
    </xf>
    <xf numFmtId="0" fontId="6" fillId="0" borderId="70" xfId="0" applyFont="1" applyFill="1" applyBorder="1" applyAlignment="1">
      <alignment horizontal="center" vertical="center"/>
    </xf>
    <xf numFmtId="0" fontId="6" fillId="0" borderId="78" xfId="0" applyFont="1" applyFill="1" applyBorder="1" applyAlignment="1">
      <alignment horizontal="center" vertical="center"/>
    </xf>
    <xf numFmtId="0" fontId="6" fillId="0" borderId="11" xfId="0" applyFont="1" applyFill="1" applyBorder="1" applyAlignment="1">
      <alignment horizontal="center" vertical="center" textRotation="90" wrapText="1"/>
    </xf>
    <xf numFmtId="0" fontId="6" fillId="0" borderId="31" xfId="0" applyFont="1" applyFill="1" applyBorder="1" applyAlignment="1">
      <alignment horizontal="center" vertical="center" textRotation="90" wrapText="1"/>
    </xf>
    <xf numFmtId="0" fontId="4" fillId="0" borderId="70"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3" fillId="0" borderId="27" xfId="0" applyFont="1" applyFill="1" applyBorder="1" applyAlignment="1">
      <alignment vertical="top" wrapText="1"/>
    </xf>
    <xf numFmtId="0" fontId="3" fillId="0" borderId="31" xfId="0" applyFont="1" applyFill="1" applyBorder="1" applyAlignment="1">
      <alignment vertical="top" wrapText="1"/>
    </xf>
    <xf numFmtId="49" fontId="19" fillId="0" borderId="50" xfId="0" applyNumberFormat="1" applyFont="1" applyFill="1" applyBorder="1" applyAlignment="1">
      <alignment horizontal="center" vertical="top" wrapText="1"/>
    </xf>
    <xf numFmtId="49" fontId="19" fillId="0" borderId="42" xfId="0" applyNumberFormat="1" applyFont="1" applyFill="1" applyBorder="1" applyAlignment="1">
      <alignment horizontal="center" vertical="top" wrapText="1"/>
    </xf>
    <xf numFmtId="0" fontId="6" fillId="0" borderId="3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164" fontId="22" fillId="0" borderId="32" xfId="0" applyNumberFormat="1" applyFont="1" applyBorder="1" applyAlignment="1">
      <alignment horizontal="center" vertical="top" wrapText="1"/>
    </xf>
    <xf numFmtId="164" fontId="22" fillId="0" borderId="23" xfId="0" applyNumberFormat="1" applyFont="1" applyBorder="1" applyAlignment="1">
      <alignment horizontal="center" vertical="top" wrapText="1"/>
    </xf>
    <xf numFmtId="164" fontId="22" fillId="0" borderId="24" xfId="0" applyNumberFormat="1" applyFont="1" applyBorder="1" applyAlignment="1">
      <alignment horizontal="center" vertical="top" wrapText="1"/>
    </xf>
    <xf numFmtId="0" fontId="5" fillId="5" borderId="32" xfId="0" applyFont="1" applyFill="1" applyBorder="1" applyAlignment="1">
      <alignment horizontal="right" vertical="top" wrapText="1"/>
    </xf>
    <xf numFmtId="0" fontId="5" fillId="5" borderId="23" xfId="0" applyFont="1" applyFill="1" applyBorder="1" applyAlignment="1">
      <alignment horizontal="right" vertical="top" wrapText="1"/>
    </xf>
    <xf numFmtId="0" fontId="5" fillId="5" borderId="24" xfId="0" applyFont="1" applyFill="1" applyBorder="1" applyAlignment="1">
      <alignment horizontal="right" vertical="top" wrapText="1"/>
    </xf>
    <xf numFmtId="164" fontId="12" fillId="5" borderId="32" xfId="0" applyNumberFormat="1" applyFont="1" applyFill="1" applyBorder="1" applyAlignment="1">
      <alignment horizontal="center" vertical="top" wrapText="1"/>
    </xf>
    <xf numFmtId="0" fontId="6" fillId="0" borderId="62" xfId="0" applyFont="1" applyBorder="1" applyAlignment="1">
      <alignment horizontal="left" vertical="top" wrapText="1"/>
    </xf>
    <xf numFmtId="0" fontId="6" fillId="0" borderId="69" xfId="0" applyFont="1" applyBorder="1" applyAlignment="1">
      <alignment horizontal="left" vertical="top" wrapText="1"/>
    </xf>
    <xf numFmtId="0" fontId="6" fillId="4" borderId="53" xfId="0" applyFont="1" applyFill="1" applyBorder="1" applyAlignment="1">
      <alignment horizontal="left" vertical="top" wrapText="1"/>
    </xf>
    <xf numFmtId="0" fontId="6" fillId="4" borderId="21" xfId="0" applyFont="1" applyFill="1" applyBorder="1" applyAlignment="1">
      <alignment horizontal="left" vertical="top" wrapText="1"/>
    </xf>
    <xf numFmtId="0" fontId="6" fillId="4" borderId="48" xfId="0" applyFont="1" applyFill="1" applyBorder="1" applyAlignment="1">
      <alignment horizontal="left" vertical="top" wrapText="1"/>
    </xf>
    <xf numFmtId="164" fontId="22" fillId="0" borderId="53" xfId="0" applyNumberFormat="1" applyFont="1" applyBorder="1" applyAlignment="1">
      <alignment horizontal="center" vertical="top" wrapText="1"/>
    </xf>
    <xf numFmtId="164" fontId="22" fillId="0" borderId="21" xfId="0" applyNumberFormat="1" applyFont="1" applyBorder="1" applyAlignment="1">
      <alignment horizontal="center" vertical="top" wrapText="1"/>
    </xf>
    <xf numFmtId="164" fontId="22" fillId="0" borderId="48" xfId="0" applyNumberFormat="1" applyFont="1" applyBorder="1" applyAlignment="1">
      <alignment horizontal="center" vertical="top" wrapText="1"/>
    </xf>
    <xf numFmtId="0" fontId="5" fillId="6" borderId="32" xfId="0" applyFont="1" applyFill="1" applyBorder="1" applyAlignment="1">
      <alignment horizontal="right" vertical="top" wrapText="1"/>
    </xf>
    <xf numFmtId="0" fontId="5" fillId="6" borderId="23" xfId="0" applyFont="1" applyFill="1" applyBorder="1" applyAlignment="1">
      <alignment horizontal="right" vertical="top" wrapText="1"/>
    </xf>
    <xf numFmtId="0" fontId="5" fillId="6" borderId="24" xfId="0" applyFont="1" applyFill="1" applyBorder="1" applyAlignment="1">
      <alignment horizontal="right" vertical="top" wrapText="1"/>
    </xf>
    <xf numFmtId="0" fontId="45" fillId="0" borderId="54" xfId="0" applyFont="1" applyBorder="1" applyAlignment="1">
      <alignment horizontal="left" vertical="top" wrapText="1"/>
    </xf>
    <xf numFmtId="0" fontId="45" fillId="0" borderId="62" xfId="0" applyFont="1" applyBorder="1" applyAlignment="1">
      <alignment horizontal="left" vertical="top" wrapText="1"/>
    </xf>
    <xf numFmtId="0" fontId="45" fillId="0" borderId="69" xfId="0" applyFont="1" applyBorder="1" applyAlignment="1">
      <alignment horizontal="left" vertical="top" wrapText="1"/>
    </xf>
    <xf numFmtId="0" fontId="6" fillId="0" borderId="52" xfId="0" applyFont="1" applyBorder="1" applyAlignment="1">
      <alignment horizontal="left" vertical="top" wrapText="1"/>
    </xf>
    <xf numFmtId="0" fontId="6" fillId="0" borderId="17" xfId="0" applyFont="1" applyBorder="1" applyAlignment="1">
      <alignment horizontal="left" vertical="top" wrapText="1"/>
    </xf>
    <xf numFmtId="0" fontId="6" fillId="0" borderId="46" xfId="0" applyFont="1" applyBorder="1" applyAlignment="1">
      <alignment horizontal="left" vertical="top" wrapText="1"/>
    </xf>
    <xf numFmtId="164" fontId="22" fillId="0" borderId="52" xfId="0" applyNumberFormat="1" applyFont="1" applyBorder="1" applyAlignment="1">
      <alignment horizontal="center" vertical="top" wrapText="1"/>
    </xf>
    <xf numFmtId="164" fontId="22" fillId="0" borderId="17" xfId="0" applyNumberFormat="1" applyFont="1" applyBorder="1" applyAlignment="1">
      <alignment horizontal="center" vertical="top" wrapText="1"/>
    </xf>
    <xf numFmtId="164" fontId="22" fillId="0" borderId="46" xfId="0" applyNumberFormat="1" applyFont="1" applyBorder="1" applyAlignment="1">
      <alignment horizontal="center" vertical="top" wrapText="1"/>
    </xf>
    <xf numFmtId="49" fontId="5" fillId="3" borderId="32"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49" fontId="5" fillId="2" borderId="24" xfId="0" applyNumberFormat="1" applyFont="1" applyFill="1" applyBorder="1" applyAlignment="1">
      <alignment horizontal="right" vertical="top"/>
    </xf>
    <xf numFmtId="49" fontId="5" fillId="6" borderId="22" xfId="0" applyNumberFormat="1" applyFont="1" applyFill="1" applyBorder="1" applyAlignment="1">
      <alignment horizontal="right"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0" fontId="2" fillId="6" borderId="24" xfId="0" applyFont="1" applyFill="1" applyBorder="1" applyAlignment="1">
      <alignment horizontal="center" vertical="top"/>
    </xf>
    <xf numFmtId="49" fontId="20" fillId="0" borderId="43" xfId="0" applyNumberFormat="1" applyFont="1" applyFill="1" applyBorder="1" applyAlignment="1">
      <alignment horizontal="center" vertical="top" wrapText="1"/>
    </xf>
    <xf numFmtId="0" fontId="5" fillId="0" borderId="3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17" fillId="0" borderId="50" xfId="0" applyNumberFormat="1" applyFont="1" applyBorder="1" applyAlignment="1">
      <alignment horizontal="center" vertical="top" wrapText="1"/>
    </xf>
    <xf numFmtId="49" fontId="17" fillId="0" borderId="18" xfId="0" applyNumberFormat="1" applyFont="1" applyBorder="1" applyAlignment="1">
      <alignment horizontal="center" vertical="top" wrapText="1"/>
    </xf>
    <xf numFmtId="49" fontId="17" fillId="0" borderId="42" xfId="0" applyNumberFormat="1" applyFont="1" applyBorder="1" applyAlignment="1">
      <alignment horizontal="center" vertical="top" wrapText="1"/>
    </xf>
    <xf numFmtId="0" fontId="4" fillId="0" borderId="34" xfId="0" applyFont="1" applyBorder="1" applyAlignment="1">
      <alignment vertical="top" wrapText="1"/>
    </xf>
    <xf numFmtId="0" fontId="4" fillId="0" borderId="6" xfId="0" applyFont="1" applyBorder="1" applyAlignment="1">
      <alignment vertical="top" wrapText="1"/>
    </xf>
    <xf numFmtId="0" fontId="4" fillId="0" borderId="39" xfId="0" applyFont="1" applyBorder="1" applyAlignment="1">
      <alignment vertical="top" wrapText="1"/>
    </xf>
    <xf numFmtId="0" fontId="4" fillId="11" borderId="27" xfId="0" applyFont="1" applyFill="1" applyBorder="1" applyAlignment="1">
      <alignment horizontal="left" vertical="top" wrapText="1"/>
    </xf>
    <xf numFmtId="0" fontId="4" fillId="11" borderId="31" xfId="0" applyFont="1" applyFill="1" applyBorder="1" applyAlignment="1">
      <alignment horizontal="left" vertical="top" wrapText="1"/>
    </xf>
    <xf numFmtId="0" fontId="5" fillId="3" borderId="22" xfId="0" applyFont="1" applyFill="1" applyBorder="1" applyAlignment="1">
      <alignment horizontal="left" vertical="top" wrapText="1"/>
    </xf>
    <xf numFmtId="0" fontId="4" fillId="11" borderId="20" xfId="0" applyFont="1" applyFill="1" applyBorder="1" applyAlignment="1">
      <alignment horizontal="left" vertical="top" wrapText="1"/>
    </xf>
    <xf numFmtId="49" fontId="2" fillId="0" borderId="42" xfId="0" applyNumberFormat="1" applyFont="1" applyBorder="1" applyAlignment="1">
      <alignment horizontal="center" vertical="top" wrapText="1"/>
    </xf>
    <xf numFmtId="0" fontId="4" fillId="11" borderId="10" xfId="0" applyFont="1" applyFill="1" applyBorder="1" applyAlignment="1">
      <alignment horizontal="left" vertical="top" wrapText="1"/>
    </xf>
    <xf numFmtId="0" fontId="4" fillId="11" borderId="39" xfId="0" applyFont="1" applyFill="1" applyBorder="1" applyAlignment="1">
      <alignment horizontal="left" vertical="top" wrapText="1"/>
    </xf>
    <xf numFmtId="49" fontId="19" fillId="0" borderId="9" xfId="0" applyNumberFormat="1" applyFont="1" applyFill="1" applyBorder="1" applyAlignment="1">
      <alignment horizontal="center" vertical="top" wrapText="1"/>
    </xf>
    <xf numFmtId="49" fontId="19" fillId="0" borderId="30" xfId="0" applyNumberFormat="1" applyFont="1" applyFill="1" applyBorder="1" applyAlignment="1">
      <alignment horizontal="center" vertical="top" wrapText="1"/>
    </xf>
    <xf numFmtId="0" fontId="19" fillId="0" borderId="11" xfId="0" applyFont="1" applyFill="1" applyBorder="1" applyAlignment="1">
      <alignment horizontal="center" vertical="top"/>
    </xf>
    <xf numFmtId="0" fontId="19" fillId="0" borderId="31" xfId="0" applyFont="1" applyFill="1" applyBorder="1" applyAlignment="1">
      <alignment horizontal="center" vertical="top"/>
    </xf>
    <xf numFmtId="49" fontId="5" fillId="11" borderId="32" xfId="0" applyNumberFormat="1" applyFont="1" applyFill="1" applyBorder="1" applyAlignment="1">
      <alignment horizontal="right" vertical="top"/>
    </xf>
    <xf numFmtId="49" fontId="5" fillId="11" borderId="23" xfId="0" applyNumberFormat="1" applyFont="1" applyFill="1" applyBorder="1" applyAlignment="1">
      <alignment horizontal="right" vertical="top"/>
    </xf>
    <xf numFmtId="49" fontId="5" fillId="11" borderId="24" xfId="0" applyNumberFormat="1" applyFont="1" applyFill="1" applyBorder="1" applyAlignment="1">
      <alignment horizontal="right" vertical="top"/>
    </xf>
    <xf numFmtId="49" fontId="5" fillId="11" borderId="22" xfId="0" applyNumberFormat="1" applyFont="1" applyFill="1" applyBorder="1" applyAlignment="1">
      <alignment horizontal="left" vertical="top"/>
    </xf>
    <xf numFmtId="49" fontId="5" fillId="11" borderId="23" xfId="0" applyNumberFormat="1" applyFont="1" applyFill="1" applyBorder="1" applyAlignment="1">
      <alignment horizontal="left" vertical="top"/>
    </xf>
    <xf numFmtId="49" fontId="5" fillId="11" borderId="67" xfId="0" applyNumberFormat="1" applyFont="1" applyFill="1" applyBorder="1" applyAlignment="1">
      <alignment horizontal="left" vertical="top"/>
    </xf>
    <xf numFmtId="49" fontId="5" fillId="11" borderId="75" xfId="0" applyNumberFormat="1" applyFont="1" applyFill="1" applyBorder="1" applyAlignment="1">
      <alignment horizontal="left" vertical="top"/>
    </xf>
    <xf numFmtId="49" fontId="5" fillId="11" borderId="26" xfId="0" applyNumberFormat="1" applyFont="1" applyFill="1" applyBorder="1" applyAlignment="1">
      <alignment horizontal="center" vertical="top"/>
    </xf>
    <xf numFmtId="49" fontId="5" fillId="11" borderId="19" xfId="0" applyNumberFormat="1" applyFont="1" applyFill="1" applyBorder="1" applyAlignment="1">
      <alignment horizontal="center" vertical="top"/>
    </xf>
    <xf numFmtId="49" fontId="5" fillId="11" borderId="30" xfId="0" applyNumberFormat="1" applyFont="1" applyFill="1" applyBorder="1" applyAlignment="1">
      <alignment horizontal="center" vertical="top"/>
    </xf>
    <xf numFmtId="49" fontId="17" fillId="11" borderId="50" xfId="0" applyNumberFormat="1" applyFont="1" applyFill="1" applyBorder="1" applyAlignment="1">
      <alignment horizontal="center" vertical="top" wrapText="1"/>
    </xf>
    <xf numFmtId="49" fontId="17" fillId="11" borderId="18" xfId="0" applyNumberFormat="1" applyFont="1" applyFill="1" applyBorder="1" applyAlignment="1">
      <alignment horizontal="center" vertical="top" wrapText="1"/>
    </xf>
    <xf numFmtId="49" fontId="17" fillId="11" borderId="42" xfId="0" applyNumberFormat="1" applyFont="1" applyFill="1" applyBorder="1" applyAlignment="1">
      <alignment horizontal="center" vertical="top" wrapText="1"/>
    </xf>
    <xf numFmtId="49" fontId="2" fillId="11" borderId="50" xfId="0" applyNumberFormat="1" applyFont="1" applyFill="1" applyBorder="1" applyAlignment="1">
      <alignment horizontal="center" vertical="top"/>
    </xf>
    <xf numFmtId="49" fontId="2" fillId="11" borderId="18" xfId="0" applyNumberFormat="1" applyFont="1" applyFill="1" applyBorder="1" applyAlignment="1">
      <alignment horizontal="center" vertical="top"/>
    </xf>
    <xf numFmtId="49" fontId="2" fillId="11" borderId="42" xfId="0" applyNumberFormat="1" applyFont="1" applyFill="1" applyBorder="1" applyAlignment="1">
      <alignment horizontal="center" vertical="top"/>
    </xf>
    <xf numFmtId="49" fontId="5" fillId="2" borderId="9" xfId="0" applyNumberFormat="1" applyFont="1" applyFill="1" applyBorder="1" applyAlignment="1">
      <alignment horizontal="center" vertical="top"/>
    </xf>
    <xf numFmtId="49" fontId="5" fillId="2" borderId="36" xfId="0" applyNumberFormat="1" applyFont="1" applyFill="1" applyBorder="1" applyAlignment="1">
      <alignment horizontal="center" vertical="top"/>
    </xf>
    <xf numFmtId="49" fontId="5" fillId="3" borderId="9" xfId="0" applyNumberFormat="1" applyFont="1" applyFill="1" applyBorder="1" applyAlignment="1">
      <alignment horizontal="center" vertical="top"/>
    </xf>
    <xf numFmtId="49" fontId="5" fillId="3" borderId="36" xfId="0" applyNumberFormat="1" applyFont="1" applyFill="1" applyBorder="1" applyAlignment="1">
      <alignment horizontal="center" vertical="top"/>
    </xf>
    <xf numFmtId="49" fontId="5" fillId="0" borderId="36" xfId="0" applyNumberFormat="1" applyFont="1" applyBorder="1" applyAlignment="1">
      <alignment horizontal="center" vertical="top"/>
    </xf>
    <xf numFmtId="0" fontId="4" fillId="0" borderId="74" xfId="0" applyFont="1" applyFill="1" applyBorder="1" applyAlignment="1">
      <alignment horizontal="left" vertical="top" wrapText="1"/>
    </xf>
    <xf numFmtId="49" fontId="17" fillId="0" borderId="8" xfId="0" applyNumberFormat="1" applyFont="1" applyBorder="1" applyAlignment="1">
      <alignment horizontal="center" vertical="top" wrapText="1"/>
    </xf>
    <xf numFmtId="49" fontId="17" fillId="0" borderId="55" xfId="0" applyNumberFormat="1" applyFont="1" applyBorder="1" applyAlignment="1">
      <alignment horizontal="center" vertical="top" wrapText="1"/>
    </xf>
    <xf numFmtId="49" fontId="2" fillId="0" borderId="55" xfId="0" applyNumberFormat="1" applyFont="1" applyBorder="1" applyAlignment="1">
      <alignment horizontal="center" vertical="top"/>
    </xf>
    <xf numFmtId="49" fontId="5" fillId="2" borderId="19" xfId="0" applyNumberFormat="1" applyFont="1" applyFill="1" applyBorder="1" applyAlignment="1">
      <alignment horizontal="center" vertical="top"/>
    </xf>
    <xf numFmtId="0" fontId="3" fillId="2" borderId="22" xfId="0" applyFont="1" applyFill="1" applyBorder="1" applyAlignment="1">
      <alignment horizontal="left" vertical="top"/>
    </xf>
    <xf numFmtId="0" fontId="6" fillId="0" borderId="50"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42" xfId="0" applyFont="1" applyBorder="1" applyAlignment="1">
      <alignment horizontal="center" vertical="center" textRotation="90" wrapText="1"/>
    </xf>
    <xf numFmtId="0" fontId="2" fillId="0" borderId="70" xfId="0" applyFont="1" applyBorder="1" applyAlignment="1">
      <alignment horizontal="center" vertical="center"/>
    </xf>
    <xf numFmtId="0" fontId="2" fillId="0" borderId="78" xfId="0" applyFont="1" applyBorder="1" applyAlignment="1">
      <alignment horizontal="center" vertical="center"/>
    </xf>
    <xf numFmtId="0" fontId="2" fillId="0" borderId="62" xfId="0" applyFont="1" applyBorder="1" applyAlignment="1">
      <alignment horizontal="center" vertical="center"/>
    </xf>
    <xf numFmtId="0" fontId="2" fillId="0" borderId="69" xfId="0" applyFont="1" applyBorder="1" applyAlignment="1">
      <alignment horizontal="center" vertical="center"/>
    </xf>
    <xf numFmtId="0" fontId="7" fillId="0" borderId="43" xfId="0" applyFont="1" applyBorder="1" applyAlignment="1">
      <alignment horizontal="center" wrapText="1"/>
    </xf>
    <xf numFmtId="0" fontId="2" fillId="0" borderId="34"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2" fillId="0" borderId="26"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30" xfId="0" applyFont="1" applyBorder="1" applyAlignment="1">
      <alignment horizontal="center" vertical="center" textRotation="90" wrapText="1"/>
    </xf>
    <xf numFmtId="0" fontId="4" fillId="0" borderId="2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1"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6" xfId="0" applyFont="1" applyBorder="1" applyAlignment="1">
      <alignment horizontal="center" vertical="center" wrapText="1"/>
    </xf>
    <xf numFmtId="49" fontId="17" fillId="0" borderId="5" xfId="5" applyNumberFormat="1" applyFont="1" applyBorder="1" applyAlignment="1">
      <alignment horizontal="center" vertical="top"/>
    </xf>
    <xf numFmtId="49" fontId="17" fillId="0" borderId="18" xfId="5" applyNumberFormat="1" applyFont="1" applyBorder="1" applyAlignment="1">
      <alignment horizontal="center" vertical="top"/>
    </xf>
    <xf numFmtId="49" fontId="17" fillId="0" borderId="12" xfId="5" applyNumberFormat="1" applyFont="1" applyBorder="1" applyAlignment="1">
      <alignment horizontal="center" vertical="top"/>
    </xf>
    <xf numFmtId="49" fontId="2" fillId="0" borderId="5" xfId="5" applyNumberFormat="1" applyFont="1" applyBorder="1" applyAlignment="1">
      <alignment horizontal="center" vertical="top"/>
    </xf>
    <xf numFmtId="49" fontId="2" fillId="0" borderId="18" xfId="5" applyNumberFormat="1" applyFont="1" applyBorder="1" applyAlignment="1">
      <alignment horizontal="center" vertical="top"/>
    </xf>
    <xf numFmtId="49" fontId="2" fillId="0" borderId="12" xfId="5" applyNumberFormat="1" applyFont="1" applyBorder="1" applyAlignment="1">
      <alignment horizontal="center" vertical="top"/>
    </xf>
    <xf numFmtId="0" fontId="6" fillId="0" borderId="65" xfId="5" applyFont="1" applyFill="1" applyBorder="1" applyAlignment="1">
      <alignment horizontal="left" vertical="top" wrapText="1"/>
    </xf>
    <xf numFmtId="0" fontId="6" fillId="0" borderId="28" xfId="5" applyFont="1" applyFill="1" applyBorder="1" applyAlignment="1">
      <alignment horizontal="left" vertical="top" wrapText="1"/>
    </xf>
    <xf numFmtId="0" fontId="6" fillId="0" borderId="41" xfId="5" applyFont="1" applyFill="1" applyBorder="1" applyAlignment="1">
      <alignment horizontal="left" vertical="top" wrapText="1"/>
    </xf>
    <xf numFmtId="0" fontId="2" fillId="0" borderId="15" xfId="5" applyFont="1" applyBorder="1" applyAlignment="1">
      <alignment horizontal="center" vertical="center" textRotation="90" wrapText="1"/>
    </xf>
    <xf numFmtId="0" fontId="2" fillId="0" borderId="61" xfId="5" applyFont="1" applyBorder="1" applyAlignment="1">
      <alignment horizontal="center" vertical="center" textRotation="90" wrapText="1"/>
    </xf>
    <xf numFmtId="0" fontId="2" fillId="0" borderId="13" xfId="5" applyFont="1" applyBorder="1" applyAlignment="1">
      <alignment horizontal="center" vertical="center" textRotation="90" wrapText="1"/>
    </xf>
    <xf numFmtId="0" fontId="2" fillId="0" borderId="14" xfId="5" applyFont="1" applyBorder="1" applyAlignment="1">
      <alignment horizontal="center" vertical="center" textRotation="90" wrapText="1"/>
    </xf>
    <xf numFmtId="0" fontId="2" fillId="0" borderId="57" xfId="5" applyFont="1" applyBorder="1" applyAlignment="1">
      <alignment horizontal="center" vertical="center" textRotation="90" wrapText="1"/>
    </xf>
    <xf numFmtId="0" fontId="2" fillId="0" borderId="1" xfId="5" applyFont="1" applyBorder="1" applyAlignment="1">
      <alignment horizontal="center" vertical="center" textRotation="90" wrapText="1"/>
    </xf>
    <xf numFmtId="0" fontId="4" fillId="0" borderId="26" xfId="5" applyFont="1" applyBorder="1" applyAlignment="1">
      <alignment horizontal="center" vertical="center" wrapText="1"/>
    </xf>
    <xf numFmtId="0" fontId="4" fillId="0" borderId="19" xfId="5" applyFont="1" applyBorder="1" applyAlignment="1">
      <alignment horizontal="center" vertical="center" wrapText="1"/>
    </xf>
    <xf numFmtId="0" fontId="4" fillId="0" borderId="30" xfId="5" applyFont="1" applyBorder="1" applyAlignment="1">
      <alignment horizontal="center" vertical="center" wrapText="1"/>
    </xf>
    <xf numFmtId="0" fontId="2" fillId="0" borderId="50" xfId="5" applyNumberFormat="1" applyFont="1" applyBorder="1" applyAlignment="1">
      <alignment horizontal="center" vertical="center" textRotation="90" wrapText="1"/>
    </xf>
    <xf numFmtId="0" fontId="2" fillId="0" borderId="18" xfId="5" applyNumberFormat="1" applyFont="1" applyBorder="1" applyAlignment="1">
      <alignment horizontal="center" vertical="center" textRotation="90" wrapText="1"/>
    </xf>
    <xf numFmtId="0" fontId="2" fillId="0" borderId="42" xfId="5" applyNumberFormat="1" applyFont="1" applyBorder="1" applyAlignment="1">
      <alignment horizontal="center" vertical="center" textRotation="90" wrapText="1"/>
    </xf>
    <xf numFmtId="0" fontId="2" fillId="0" borderId="17" xfId="5" applyFont="1" applyBorder="1" applyAlignment="1">
      <alignment horizontal="center" vertical="center" textRotation="90" wrapText="1"/>
    </xf>
    <xf numFmtId="0" fontId="2" fillId="0" borderId="62" xfId="5" applyFont="1" applyBorder="1" applyAlignment="1">
      <alignment horizontal="center" vertical="center" textRotation="90" wrapText="1"/>
    </xf>
    <xf numFmtId="0" fontId="2" fillId="0" borderId="21" xfId="5" applyFont="1" applyBorder="1" applyAlignment="1">
      <alignment horizontal="center" vertical="center" textRotation="90" wrapText="1"/>
    </xf>
    <xf numFmtId="0" fontId="2" fillId="0" borderId="50" xfId="5" applyFont="1" applyBorder="1" applyAlignment="1">
      <alignment horizontal="center" vertical="center" textRotation="90" wrapText="1"/>
    </xf>
    <xf numFmtId="0" fontId="2" fillId="0" borderId="18" xfId="5" applyFont="1" applyBorder="1" applyAlignment="1">
      <alignment horizontal="center" vertical="center" textRotation="90" wrapText="1"/>
    </xf>
    <xf numFmtId="0" fontId="2" fillId="0" borderId="42" xfId="5" applyFont="1" applyBorder="1" applyAlignment="1">
      <alignment horizontal="center" vertical="center" textRotation="90" wrapText="1"/>
    </xf>
    <xf numFmtId="0" fontId="5" fillId="0" borderId="15" xfId="5" applyFont="1" applyBorder="1" applyAlignment="1">
      <alignment horizontal="center" vertical="center" wrapText="1"/>
    </xf>
    <xf numFmtId="0" fontId="5" fillId="0" borderId="14" xfId="5" applyFont="1" applyBorder="1" applyAlignment="1">
      <alignment horizontal="center" vertical="center" wrapText="1"/>
    </xf>
    <xf numFmtId="0" fontId="5" fillId="0" borderId="16" xfId="5" applyFont="1" applyBorder="1" applyAlignment="1">
      <alignment horizontal="center" vertical="center" wrapText="1"/>
    </xf>
    <xf numFmtId="0" fontId="6" fillId="0" borderId="67" xfId="5" applyFont="1" applyBorder="1" applyAlignment="1">
      <alignment horizontal="center" vertical="center" textRotation="90" wrapText="1"/>
    </xf>
    <xf numFmtId="0" fontId="6" fillId="0" borderId="0" xfId="5" applyFont="1" applyBorder="1" applyAlignment="1">
      <alignment horizontal="center" vertical="center" textRotation="90" wrapText="1"/>
    </xf>
    <xf numFmtId="0" fontId="6" fillId="0" borderId="43" xfId="5" applyFont="1" applyBorder="1" applyAlignment="1">
      <alignment horizontal="center" vertical="center" textRotation="90" wrapText="1"/>
    </xf>
    <xf numFmtId="0" fontId="6" fillId="0" borderId="50" xfId="5" applyFont="1" applyBorder="1" applyAlignment="1">
      <alignment horizontal="center" vertical="center" textRotation="90" wrapText="1"/>
    </xf>
    <xf numFmtId="0" fontId="6" fillId="0" borderId="18" xfId="5" applyFont="1" applyBorder="1" applyAlignment="1">
      <alignment horizontal="center" vertical="center" textRotation="90" wrapText="1"/>
    </xf>
    <xf numFmtId="0" fontId="6" fillId="0" borderId="42" xfId="5" applyFont="1" applyBorder="1" applyAlignment="1">
      <alignment horizontal="center" vertical="center" textRotation="90" wrapText="1"/>
    </xf>
    <xf numFmtId="0" fontId="5" fillId="0" borderId="52" xfId="5" applyFont="1" applyBorder="1" applyAlignment="1">
      <alignment horizontal="center" vertical="center"/>
    </xf>
    <xf numFmtId="0" fontId="5" fillId="0" borderId="17" xfId="5" applyFont="1" applyBorder="1" applyAlignment="1">
      <alignment horizontal="center" vertical="center"/>
    </xf>
    <xf numFmtId="0" fontId="5" fillId="0" borderId="46" xfId="5" applyFont="1" applyBorder="1" applyAlignment="1">
      <alignment horizontal="center" vertical="center"/>
    </xf>
    <xf numFmtId="0" fontId="2" fillId="0" borderId="10" xfId="5" applyFont="1" applyBorder="1" applyAlignment="1">
      <alignment horizontal="center" vertical="center" textRotation="90" wrapText="1"/>
    </xf>
    <xf numFmtId="0" fontId="2" fillId="0" borderId="39" xfId="5" applyFont="1" applyBorder="1" applyAlignment="1">
      <alignment horizontal="center" vertical="center" textRotation="90" wrapText="1"/>
    </xf>
    <xf numFmtId="0" fontId="2" fillId="0" borderId="57" xfId="5" applyFont="1" applyBorder="1" applyAlignment="1">
      <alignment horizontal="center" vertical="center"/>
    </xf>
    <xf numFmtId="0" fontId="2" fillId="0" borderId="11" xfId="5" applyFont="1" applyFill="1" applyBorder="1" applyAlignment="1">
      <alignment horizontal="center" vertical="center" textRotation="90" wrapText="1"/>
    </xf>
    <xf numFmtId="0" fontId="2" fillId="0" borderId="31" xfId="5" applyFont="1" applyFill="1" applyBorder="1" applyAlignment="1">
      <alignment horizontal="center" vertical="center" textRotation="90" wrapText="1"/>
    </xf>
    <xf numFmtId="0" fontId="4" fillId="0" borderId="10" xfId="5" applyFont="1" applyBorder="1" applyAlignment="1">
      <alignment horizontal="center" vertical="center" wrapText="1"/>
    </xf>
    <xf numFmtId="0" fontId="4" fillId="0" borderId="39" xfId="5" applyFont="1" applyBorder="1" applyAlignment="1">
      <alignment horizontal="center" vertical="center" wrapText="1"/>
    </xf>
    <xf numFmtId="0" fontId="2" fillId="0" borderId="36" xfId="5" applyFont="1" applyBorder="1" applyAlignment="1">
      <alignment horizontal="center" vertical="center"/>
    </xf>
    <xf numFmtId="0" fontId="2" fillId="0" borderId="74" xfId="5" applyFont="1" applyBorder="1" applyAlignment="1">
      <alignment horizontal="center" vertical="center"/>
    </xf>
    <xf numFmtId="0" fontId="7" fillId="0" borderId="43" xfId="5" applyFont="1" applyBorder="1" applyAlignment="1">
      <alignment horizontal="center" wrapText="1"/>
    </xf>
    <xf numFmtId="0" fontId="11" fillId="2" borderId="22" xfId="5" applyFont="1" applyFill="1" applyBorder="1" applyAlignment="1">
      <alignment horizontal="left" vertical="top"/>
    </xf>
    <xf numFmtId="0" fontId="11" fillId="2" borderId="23" xfId="5" applyFont="1" applyFill="1" applyBorder="1" applyAlignment="1">
      <alignment horizontal="left" vertical="top"/>
    </xf>
    <xf numFmtId="0" fontId="11" fillId="2" borderId="24" xfId="5" applyFont="1" applyFill="1" applyBorder="1" applyAlignment="1">
      <alignment horizontal="left" vertical="top"/>
    </xf>
    <xf numFmtId="0" fontId="29" fillId="3" borderId="22" xfId="5" applyFont="1" applyFill="1" applyBorder="1" applyAlignment="1">
      <alignment horizontal="left" vertical="top" wrapText="1"/>
    </xf>
    <xf numFmtId="0" fontId="29" fillId="3" borderId="23" xfId="5" applyFont="1" applyFill="1" applyBorder="1" applyAlignment="1">
      <alignment horizontal="left" vertical="top" wrapText="1"/>
    </xf>
    <xf numFmtId="0" fontId="29" fillId="3" borderId="24" xfId="5" applyFont="1" applyFill="1" applyBorder="1" applyAlignment="1">
      <alignment horizontal="left" vertical="top" wrapText="1"/>
    </xf>
    <xf numFmtId="49" fontId="5" fillId="2" borderId="15" xfId="5" applyNumberFormat="1" applyFont="1" applyFill="1" applyBorder="1" applyAlignment="1">
      <alignment horizontal="center" vertical="top"/>
    </xf>
    <xf numFmtId="49" fontId="5" fillId="2" borderId="6" xfId="5" applyNumberFormat="1" applyFont="1" applyFill="1" applyBorder="1" applyAlignment="1">
      <alignment horizontal="center" vertical="top"/>
    </xf>
    <xf numFmtId="49" fontId="5" fillId="2" borderId="13" xfId="5" applyNumberFormat="1" applyFont="1" applyFill="1" applyBorder="1" applyAlignment="1">
      <alignment horizontal="center" vertical="top"/>
    </xf>
    <xf numFmtId="49" fontId="5" fillId="3" borderId="25" xfId="5" applyNumberFormat="1" applyFont="1" applyFill="1" applyBorder="1" applyAlignment="1">
      <alignment horizontal="center" vertical="top"/>
    </xf>
    <xf numFmtId="49" fontId="5" fillId="3" borderId="7" xfId="5" applyNumberFormat="1" applyFont="1" applyFill="1" applyBorder="1" applyAlignment="1">
      <alignment horizontal="center" vertical="top"/>
    </xf>
    <xf numFmtId="49" fontId="5" fillId="3" borderId="63" xfId="5" applyNumberFormat="1" applyFont="1" applyFill="1" applyBorder="1" applyAlignment="1">
      <alignment horizontal="center" vertical="top"/>
    </xf>
    <xf numFmtId="49" fontId="5" fillId="0" borderId="14" xfId="5" applyNumberFormat="1" applyFont="1" applyBorder="1" applyAlignment="1">
      <alignment horizontal="center" vertical="top"/>
    </xf>
    <xf numFmtId="49" fontId="5" fillId="0" borderId="19" xfId="5" applyNumberFormat="1" applyFont="1" applyBorder="1" applyAlignment="1">
      <alignment horizontal="center" vertical="top"/>
    </xf>
    <xf numFmtId="49" fontId="5" fillId="0" borderId="1" xfId="5" applyNumberFormat="1" applyFont="1" applyBorder="1" applyAlignment="1">
      <alignment horizontal="center" vertical="top"/>
    </xf>
    <xf numFmtId="0" fontId="4" fillId="0" borderId="35" xfId="5" applyFont="1" applyFill="1" applyBorder="1" applyAlignment="1">
      <alignment horizontal="left" vertical="top" wrapText="1"/>
    </xf>
    <xf numFmtId="0" fontId="4" fillId="0" borderId="7" xfId="5" applyFont="1" applyFill="1" applyBorder="1" applyAlignment="1">
      <alignment horizontal="left" vertical="top" wrapText="1"/>
    </xf>
    <xf numFmtId="0" fontId="4" fillId="0" borderId="40" xfId="5" applyFont="1" applyFill="1" applyBorder="1" applyAlignment="1">
      <alignment horizontal="left" vertical="top" wrapText="1"/>
    </xf>
    <xf numFmtId="49" fontId="2" fillId="0" borderId="52" xfId="5" applyNumberFormat="1" applyFont="1" applyBorder="1" applyAlignment="1">
      <alignment horizontal="center" vertical="top"/>
    </xf>
    <xf numFmtId="49" fontId="2" fillId="0" borderId="59" xfId="5" applyNumberFormat="1" applyFont="1" applyBorder="1" applyAlignment="1">
      <alignment horizontal="center" vertical="top"/>
    </xf>
    <xf numFmtId="49" fontId="2" fillId="0" borderId="53" xfId="5" applyNumberFormat="1" applyFont="1" applyBorder="1" applyAlignment="1">
      <alignment horizontal="center" vertical="top"/>
    </xf>
    <xf numFmtId="0" fontId="6" fillId="0" borderId="10" xfId="5" applyFont="1" applyFill="1" applyBorder="1" applyAlignment="1" applyProtection="1">
      <alignment vertical="top" wrapText="1"/>
      <protection locked="0"/>
    </xf>
    <xf numFmtId="0" fontId="15" fillId="0" borderId="71" xfId="0" applyFont="1" applyBorder="1" applyAlignment="1">
      <alignment vertical="top" wrapText="1"/>
    </xf>
    <xf numFmtId="49" fontId="5" fillId="2" borderId="34" xfId="5" applyNumberFormat="1" applyFont="1" applyFill="1" applyBorder="1" applyAlignment="1">
      <alignment horizontal="center" vertical="top"/>
    </xf>
    <xf numFmtId="49" fontId="5" fillId="2" borderId="39" xfId="5" applyNumberFormat="1" applyFont="1" applyFill="1" applyBorder="1" applyAlignment="1">
      <alignment horizontal="center" vertical="top"/>
    </xf>
    <xf numFmtId="49" fontId="5" fillId="3" borderId="26" xfId="5" applyNumberFormat="1" applyFont="1" applyFill="1" applyBorder="1" applyAlignment="1">
      <alignment horizontal="center" vertical="top"/>
    </xf>
    <xf numFmtId="49" fontId="5" fillId="3" borderId="19" xfId="5" applyNumberFormat="1" applyFont="1" applyFill="1" applyBorder="1" applyAlignment="1">
      <alignment horizontal="center" vertical="top"/>
    </xf>
    <xf numFmtId="49" fontId="5" fillId="3" borderId="30" xfId="5" applyNumberFormat="1" applyFont="1" applyFill="1" applyBorder="1" applyAlignment="1">
      <alignment horizontal="center" vertical="top"/>
    </xf>
    <xf numFmtId="49" fontId="5" fillId="0" borderId="26" xfId="5" applyNumberFormat="1" applyFont="1" applyBorder="1" applyAlignment="1">
      <alignment horizontal="center" vertical="top"/>
    </xf>
    <xf numFmtId="49" fontId="5" fillId="0" borderId="30" xfId="5" applyNumberFormat="1" applyFont="1" applyBorder="1" applyAlignment="1">
      <alignment horizontal="center" vertical="top"/>
    </xf>
    <xf numFmtId="0" fontId="4" fillId="0" borderId="27" xfId="5" applyFont="1" applyFill="1" applyBorder="1" applyAlignment="1">
      <alignment vertical="top" wrapText="1"/>
    </xf>
    <xf numFmtId="0" fontId="4" fillId="0" borderId="20" xfId="5" applyFont="1" applyFill="1" applyBorder="1" applyAlignment="1">
      <alignment vertical="top" wrapText="1"/>
    </xf>
    <xf numFmtId="0" fontId="4" fillId="0" borderId="31" xfId="5" applyFont="1" applyFill="1" applyBorder="1" applyAlignment="1">
      <alignment vertical="top" wrapText="1"/>
    </xf>
    <xf numFmtId="49" fontId="17" fillId="0" borderId="50" xfId="5" applyNumberFormat="1" applyFont="1" applyBorder="1" applyAlignment="1">
      <alignment horizontal="center" vertical="top"/>
    </xf>
    <xf numFmtId="49" fontId="17" fillId="0" borderId="42" xfId="5" applyNumberFormat="1" applyFont="1" applyBorder="1" applyAlignment="1">
      <alignment horizontal="center" vertical="top"/>
    </xf>
    <xf numFmtId="49" fontId="2" fillId="0" borderId="50" xfId="5" applyNumberFormat="1" applyFont="1" applyBorder="1" applyAlignment="1">
      <alignment horizontal="center" vertical="top"/>
    </xf>
    <xf numFmtId="49" fontId="2" fillId="0" borderId="42" xfId="5" applyNumberFormat="1" applyFont="1" applyBorder="1" applyAlignment="1">
      <alignment horizontal="center" vertical="top"/>
    </xf>
    <xf numFmtId="49" fontId="5" fillId="3" borderId="3" xfId="5" applyNumberFormat="1" applyFont="1" applyFill="1" applyBorder="1" applyAlignment="1">
      <alignment horizontal="right" vertical="top"/>
    </xf>
    <xf numFmtId="49" fontId="5" fillId="3" borderId="4" xfId="5" applyNumberFormat="1" applyFont="1" applyFill="1" applyBorder="1" applyAlignment="1">
      <alignment horizontal="right" vertical="top"/>
    </xf>
    <xf numFmtId="49" fontId="5" fillId="3" borderId="60" xfId="5" applyNumberFormat="1" applyFont="1" applyFill="1" applyBorder="1" applyAlignment="1">
      <alignment horizontal="right" vertical="top"/>
    </xf>
    <xf numFmtId="49" fontId="5" fillId="3" borderId="22" xfId="5" applyNumberFormat="1" applyFont="1" applyFill="1" applyBorder="1" applyAlignment="1">
      <alignment horizontal="left" vertical="top"/>
    </xf>
    <xf numFmtId="49" fontId="5" fillId="3" borderId="23" xfId="5" applyNumberFormat="1" applyFont="1" applyFill="1" applyBorder="1" applyAlignment="1">
      <alignment horizontal="left" vertical="top"/>
    </xf>
    <xf numFmtId="49" fontId="5" fillId="3" borderId="24" xfId="5" applyNumberFormat="1" applyFont="1" applyFill="1" applyBorder="1" applyAlignment="1">
      <alignment horizontal="left" vertical="top"/>
    </xf>
    <xf numFmtId="49" fontId="5" fillId="2" borderId="52" xfId="5" applyNumberFormat="1" applyFont="1" applyFill="1" applyBorder="1" applyAlignment="1">
      <alignment horizontal="center" vertical="top"/>
    </xf>
    <xf numFmtId="49" fontId="5" fillId="2" borderId="59" xfId="5" applyNumberFormat="1" applyFont="1" applyFill="1" applyBorder="1" applyAlignment="1">
      <alignment horizontal="center" vertical="top"/>
    </xf>
    <xf numFmtId="49" fontId="5" fillId="2" borderId="53" xfId="5" applyNumberFormat="1" applyFont="1" applyFill="1" applyBorder="1" applyAlignment="1">
      <alignment horizontal="center" vertical="top"/>
    </xf>
    <xf numFmtId="49" fontId="5" fillId="3" borderId="14" xfId="5" applyNumberFormat="1" applyFont="1" applyFill="1" applyBorder="1" applyAlignment="1">
      <alignment horizontal="center" vertical="top"/>
    </xf>
    <xf numFmtId="49" fontId="5" fillId="3" borderId="1" xfId="5" applyNumberFormat="1" applyFont="1" applyFill="1" applyBorder="1" applyAlignment="1">
      <alignment horizontal="center" vertical="top"/>
    </xf>
    <xf numFmtId="0" fontId="4" fillId="0" borderId="25" xfId="5" applyFont="1" applyFill="1" applyBorder="1" applyAlignment="1">
      <alignment vertical="top" wrapText="1"/>
    </xf>
    <xf numFmtId="0" fontId="4" fillId="0" borderId="7" xfId="5" applyFont="1" applyFill="1" applyBorder="1" applyAlignment="1">
      <alignment vertical="top" wrapText="1"/>
    </xf>
    <xf numFmtId="0" fontId="4" fillId="0" borderId="63" xfId="5" applyFont="1" applyFill="1" applyBorder="1" applyAlignment="1">
      <alignment vertical="top" wrapText="1"/>
    </xf>
    <xf numFmtId="49" fontId="17" fillId="0" borderId="66" xfId="5" applyNumberFormat="1" applyFont="1" applyBorder="1" applyAlignment="1">
      <alignment horizontal="center" vertical="top"/>
    </xf>
    <xf numFmtId="49" fontId="17" fillId="0" borderId="59" xfId="5" applyNumberFormat="1" applyFont="1" applyBorder="1" applyAlignment="1">
      <alignment horizontal="center" vertical="top"/>
    </xf>
    <xf numFmtId="49" fontId="2" fillId="0" borderId="44" xfId="5" applyNumberFormat="1" applyFont="1" applyBorder="1" applyAlignment="1">
      <alignment horizontal="center" vertical="top"/>
    </xf>
    <xf numFmtId="49" fontId="2" fillId="0" borderId="66" xfId="5" applyNumberFormat="1" applyFont="1" applyBorder="1" applyAlignment="1">
      <alignment horizontal="center" vertical="top"/>
    </xf>
    <xf numFmtId="49" fontId="6" fillId="0" borderId="65" xfId="5" applyNumberFormat="1" applyFont="1" applyFill="1" applyBorder="1" applyAlignment="1">
      <alignment vertical="top" wrapText="1"/>
    </xf>
    <xf numFmtId="49" fontId="6" fillId="0" borderId="28" xfId="5" applyNumberFormat="1" applyFont="1" applyFill="1" applyBorder="1" applyAlignment="1">
      <alignment vertical="top" wrapText="1"/>
    </xf>
    <xf numFmtId="49" fontId="5" fillId="3" borderId="30" xfId="5" applyNumberFormat="1" applyFont="1" applyFill="1" applyBorder="1" applyAlignment="1">
      <alignment horizontal="right" vertical="top"/>
    </xf>
    <xf numFmtId="49" fontId="5" fillId="3" borderId="22" xfId="5" applyNumberFormat="1" applyFont="1" applyFill="1" applyBorder="1" applyAlignment="1">
      <alignment horizontal="left" vertical="top" wrapText="1"/>
    </xf>
    <xf numFmtId="49" fontId="5" fillId="3" borderId="23" xfId="5" applyNumberFormat="1" applyFont="1" applyFill="1" applyBorder="1" applyAlignment="1">
      <alignment horizontal="left" vertical="top" wrapText="1"/>
    </xf>
    <xf numFmtId="49" fontId="5" fillId="3" borderId="67" xfId="5" applyNumberFormat="1" applyFont="1" applyFill="1" applyBorder="1" applyAlignment="1">
      <alignment horizontal="left" vertical="top" wrapText="1"/>
    </xf>
    <xf numFmtId="49" fontId="5" fillId="3" borderId="24" xfId="5" applyNumberFormat="1" applyFont="1" applyFill="1" applyBorder="1" applyAlignment="1">
      <alignment horizontal="left" vertical="top" wrapText="1"/>
    </xf>
    <xf numFmtId="0" fontId="15" fillId="0" borderId="30" xfId="0" applyFont="1" applyBorder="1" applyAlignment="1">
      <alignment horizontal="center" vertical="top"/>
    </xf>
    <xf numFmtId="0" fontId="15" fillId="0" borderId="20" xfId="0" applyFont="1" applyBorder="1" applyAlignment="1">
      <alignment vertical="top" wrapText="1"/>
    </xf>
    <xf numFmtId="0" fontId="15" fillId="0" borderId="31" xfId="0" applyFont="1" applyBorder="1" applyAlignment="1">
      <alignment vertical="top" wrapText="1"/>
    </xf>
    <xf numFmtId="0" fontId="46" fillId="0" borderId="25" xfId="5" applyFont="1" applyFill="1" applyBorder="1" applyAlignment="1">
      <alignment vertical="top" wrapText="1"/>
    </xf>
    <xf numFmtId="0" fontId="46" fillId="0" borderId="7" xfId="5" applyFont="1" applyFill="1" applyBorder="1" applyAlignment="1">
      <alignment vertical="top" wrapText="1"/>
    </xf>
    <xf numFmtId="0" fontId="46" fillId="0" borderId="63" xfId="5" applyFont="1" applyFill="1" applyBorder="1" applyAlignment="1">
      <alignment vertical="top" wrapText="1"/>
    </xf>
    <xf numFmtId="49" fontId="5" fillId="3" borderId="39" xfId="5" applyNumberFormat="1" applyFont="1" applyFill="1" applyBorder="1" applyAlignment="1">
      <alignment horizontal="right" vertical="top"/>
    </xf>
    <xf numFmtId="49" fontId="5" fillId="3" borderId="31" xfId="5" applyNumberFormat="1" applyFont="1" applyFill="1" applyBorder="1" applyAlignment="1">
      <alignment horizontal="right" vertical="top"/>
    </xf>
    <xf numFmtId="49" fontId="5" fillId="2" borderId="22" xfId="5" applyNumberFormat="1" applyFont="1" applyFill="1" applyBorder="1" applyAlignment="1">
      <alignment horizontal="right" vertical="top"/>
    </xf>
    <xf numFmtId="49" fontId="5" fillId="2" borderId="23" xfId="5" applyNumberFormat="1" applyFont="1" applyFill="1" applyBorder="1" applyAlignment="1">
      <alignment horizontal="right" vertical="top"/>
    </xf>
    <xf numFmtId="49" fontId="5" fillId="2" borderId="24" xfId="5" applyNumberFormat="1" applyFont="1" applyFill="1" applyBorder="1" applyAlignment="1">
      <alignment horizontal="right" vertical="top"/>
    </xf>
    <xf numFmtId="0" fontId="3" fillId="2" borderId="22" xfId="5" applyFont="1" applyFill="1" applyBorder="1" applyAlignment="1">
      <alignment horizontal="left" vertical="top"/>
    </xf>
    <xf numFmtId="0" fontId="3" fillId="2" borderId="23" xfId="5" applyFont="1" applyFill="1" applyBorder="1" applyAlignment="1">
      <alignment horizontal="left" vertical="top"/>
    </xf>
    <xf numFmtId="0" fontId="3" fillId="2" borderId="24" xfId="5" applyFont="1" applyFill="1" applyBorder="1" applyAlignment="1">
      <alignment horizontal="left" vertical="top"/>
    </xf>
    <xf numFmtId="0" fontId="5" fillId="3" borderId="22" xfId="5" applyFont="1" applyFill="1" applyBorder="1" applyAlignment="1">
      <alignment horizontal="left" vertical="top" wrapText="1"/>
    </xf>
    <xf numFmtId="0" fontId="5" fillId="3" borderId="23" xfId="5" applyFont="1" applyFill="1" applyBorder="1" applyAlignment="1">
      <alignment horizontal="left" vertical="top" wrapText="1"/>
    </xf>
    <xf numFmtId="0" fontId="5" fillId="3" borderId="24" xfId="5" applyFont="1" applyFill="1" applyBorder="1" applyAlignment="1">
      <alignment horizontal="left" vertical="top" wrapText="1"/>
    </xf>
    <xf numFmtId="49" fontId="5" fillId="2" borderId="34" xfId="5" applyNumberFormat="1" applyFont="1" applyFill="1" applyBorder="1" applyAlignment="1">
      <alignment horizontal="center" vertical="top" wrapText="1"/>
    </xf>
    <xf numFmtId="0" fontId="7" fillId="0" borderId="39" xfId="5" applyFont="1" applyBorder="1" applyAlignment="1">
      <alignment horizontal="center" vertical="top" wrapText="1"/>
    </xf>
    <xf numFmtId="49" fontId="5" fillId="3" borderId="35" xfId="5" applyNumberFormat="1" applyFont="1" applyFill="1" applyBorder="1" applyAlignment="1">
      <alignment horizontal="center" vertical="top" wrapText="1"/>
    </xf>
    <xf numFmtId="0" fontId="7" fillId="0" borderId="40" xfId="5" applyFont="1" applyBorder="1" applyAlignment="1">
      <alignment horizontal="center" vertical="top" wrapText="1"/>
    </xf>
    <xf numFmtId="49" fontId="5" fillId="0" borderId="26" xfId="5" applyNumberFormat="1" applyFont="1" applyBorder="1" applyAlignment="1">
      <alignment horizontal="center" vertical="top" wrapText="1"/>
    </xf>
    <xf numFmtId="0" fontId="7" fillId="0" borderId="30" xfId="5" applyFont="1" applyBorder="1" applyAlignment="1">
      <alignment horizontal="center" vertical="top" wrapText="1"/>
    </xf>
    <xf numFmtId="0" fontId="4" fillId="4" borderId="27" xfId="5" applyFont="1" applyFill="1" applyBorder="1" applyAlignment="1">
      <alignment horizontal="left" vertical="top" wrapText="1"/>
    </xf>
    <xf numFmtId="0" fontId="7" fillId="4" borderId="31" xfId="5" applyFont="1" applyFill="1" applyBorder="1" applyAlignment="1">
      <alignment horizontal="left" vertical="top" wrapText="1"/>
    </xf>
    <xf numFmtId="49" fontId="17" fillId="0" borderId="66" xfId="5" applyNumberFormat="1" applyFont="1" applyBorder="1" applyAlignment="1">
      <alignment horizontal="center" vertical="top" wrapText="1"/>
    </xf>
    <xf numFmtId="0" fontId="7" fillId="0" borderId="44" xfId="5" applyFont="1" applyBorder="1" applyAlignment="1">
      <alignment horizontal="center" vertical="top" wrapText="1"/>
    </xf>
    <xf numFmtId="49" fontId="2" fillId="0" borderId="50" xfId="5" applyNumberFormat="1" applyFont="1" applyBorder="1" applyAlignment="1">
      <alignment horizontal="center" vertical="top" wrapText="1"/>
    </xf>
    <xf numFmtId="0" fontId="7" fillId="0" borderId="42" xfId="5" applyFont="1" applyBorder="1" applyAlignment="1">
      <alignment horizontal="center" vertical="top" wrapText="1"/>
    </xf>
    <xf numFmtId="0" fontId="10" fillId="4" borderId="27" xfId="5" applyFont="1" applyFill="1" applyBorder="1" applyAlignment="1">
      <alignment horizontal="left" vertical="top" wrapText="1"/>
    </xf>
    <xf numFmtId="49" fontId="17" fillId="0" borderId="55" xfId="5" applyNumberFormat="1" applyFont="1" applyBorder="1" applyAlignment="1">
      <alignment horizontal="center" vertical="top"/>
    </xf>
    <xf numFmtId="49" fontId="2" fillId="0" borderId="18" xfId="5" applyNumberFormat="1" applyFont="1" applyBorder="1" applyAlignment="1">
      <alignment horizontal="center" vertical="top" wrapText="1"/>
    </xf>
    <xf numFmtId="0" fontId="6" fillId="0" borderId="65" xfId="5" applyFont="1" applyFill="1" applyBorder="1" applyAlignment="1">
      <alignment vertical="top" wrapText="1"/>
    </xf>
    <xf numFmtId="0" fontId="15" fillId="0" borderId="41" xfId="0" applyFont="1" applyBorder="1" applyAlignment="1">
      <alignment vertical="top" wrapText="1"/>
    </xf>
    <xf numFmtId="0" fontId="6" fillId="0" borderId="34" xfId="5" applyFont="1" applyFill="1" applyBorder="1" applyAlignment="1">
      <alignment vertical="top" wrapText="1"/>
    </xf>
    <xf numFmtId="0" fontId="10" fillId="0" borderId="39" xfId="3" applyFont="1" applyBorder="1" applyAlignment="1">
      <alignment vertical="top" wrapText="1"/>
    </xf>
    <xf numFmtId="0" fontId="4" fillId="0" borderId="27" xfId="5" applyFont="1" applyFill="1" applyBorder="1" applyAlignment="1">
      <alignment horizontal="left" vertical="top" wrapText="1"/>
    </xf>
    <xf numFmtId="0" fontId="4" fillId="0" borderId="31" xfId="5" applyFont="1" applyFill="1" applyBorder="1" applyAlignment="1">
      <alignment horizontal="left" vertical="top" wrapText="1"/>
    </xf>
    <xf numFmtId="49" fontId="2" fillId="0" borderId="42" xfId="5" applyNumberFormat="1" applyFont="1" applyBorder="1" applyAlignment="1">
      <alignment horizontal="center" vertical="top" wrapText="1"/>
    </xf>
    <xf numFmtId="0" fontId="24" fillId="0" borderId="34" xfId="3" applyFont="1" applyBorder="1" applyAlignment="1">
      <alignment vertical="top" wrapText="1"/>
    </xf>
    <xf numFmtId="0" fontId="24" fillId="0" borderId="39" xfId="3" applyFont="1" applyBorder="1" applyAlignment="1">
      <alignment vertical="top" wrapText="1"/>
    </xf>
    <xf numFmtId="49" fontId="5" fillId="3" borderId="22" xfId="5" applyNumberFormat="1" applyFont="1" applyFill="1" applyBorder="1" applyAlignment="1">
      <alignment horizontal="right" vertical="top"/>
    </xf>
    <xf numFmtId="49" fontId="5" fillId="3" borderId="23" xfId="5" applyNumberFormat="1" applyFont="1" applyFill="1" applyBorder="1" applyAlignment="1">
      <alignment horizontal="right" vertical="top"/>
    </xf>
    <xf numFmtId="49" fontId="5" fillId="3" borderId="67" xfId="5" applyNumberFormat="1" applyFont="1" applyFill="1" applyBorder="1" applyAlignment="1">
      <alignment horizontal="left" vertical="top"/>
    </xf>
    <xf numFmtId="0" fontId="10" fillId="0" borderId="27" xfId="5" applyFont="1" applyFill="1" applyBorder="1" applyAlignment="1">
      <alignment horizontal="left" vertical="top" wrapText="1"/>
    </xf>
    <xf numFmtId="0" fontId="10" fillId="0" borderId="31" xfId="5" applyFont="1" applyFill="1" applyBorder="1" applyAlignment="1">
      <alignment horizontal="left" vertical="top" wrapText="1"/>
    </xf>
    <xf numFmtId="0" fontId="24" fillId="0" borderId="65" xfId="5" applyFont="1" applyFill="1" applyBorder="1" applyAlignment="1">
      <alignment vertical="top" wrapText="1"/>
    </xf>
    <xf numFmtId="0" fontId="10" fillId="0" borderId="41" xfId="3" applyFont="1" applyBorder="1" applyAlignment="1">
      <alignment vertical="top" wrapText="1"/>
    </xf>
    <xf numFmtId="0" fontId="4" fillId="0" borderId="41" xfId="3" applyFont="1" applyBorder="1" applyAlignment="1">
      <alignment vertical="top" wrapText="1"/>
    </xf>
    <xf numFmtId="49" fontId="5" fillId="6" borderId="23" xfId="5" applyNumberFormat="1" applyFont="1" applyFill="1" applyBorder="1" applyAlignment="1">
      <alignment horizontal="right" vertical="top"/>
    </xf>
    <xf numFmtId="0" fontId="2" fillId="6" borderId="21" xfId="5" applyFont="1" applyFill="1" applyBorder="1" applyAlignment="1">
      <alignment horizontal="center" vertical="top"/>
    </xf>
    <xf numFmtId="0" fontId="2" fillId="6" borderId="48" xfId="5" applyFont="1" applyFill="1" applyBorder="1" applyAlignment="1">
      <alignment horizontal="center" vertical="top"/>
    </xf>
    <xf numFmtId="49" fontId="20" fillId="0" borderId="0" xfId="5" applyNumberFormat="1" applyFont="1" applyFill="1" applyBorder="1" applyAlignment="1">
      <alignment horizontal="center" vertical="top" wrapText="1"/>
    </xf>
    <xf numFmtId="0" fontId="7" fillId="0" borderId="0" xfId="5" applyFont="1" applyAlignment="1">
      <alignment vertical="top" wrapText="1"/>
    </xf>
    <xf numFmtId="0" fontId="3" fillId="0" borderId="32" xfId="5" applyFont="1" applyBorder="1" applyAlignment="1">
      <alignment horizontal="center" vertical="center" wrapText="1"/>
    </xf>
    <xf numFmtId="0" fontId="7" fillId="0" borderId="23" xfId="5" applyFont="1" applyBorder="1" applyAlignment="1">
      <alignment vertical="center" wrapText="1"/>
    </xf>
    <xf numFmtId="0" fontId="7" fillId="0" borderId="24" xfId="5" applyFont="1" applyBorder="1" applyAlignment="1">
      <alignment vertical="center" wrapText="1"/>
    </xf>
    <xf numFmtId="0" fontId="6" fillId="0" borderId="61" xfId="5" applyFont="1" applyBorder="1" applyAlignment="1">
      <alignment horizontal="left" vertical="top" wrapText="1"/>
    </xf>
    <xf numFmtId="0" fontId="7" fillId="0" borderId="57" xfId="5" applyFont="1" applyBorder="1" applyAlignment="1">
      <alignment vertical="top" wrapText="1"/>
    </xf>
    <xf numFmtId="0" fontId="7" fillId="0" borderId="70" xfId="5" applyFont="1" applyBorder="1" applyAlignment="1">
      <alignment vertical="top" wrapText="1"/>
    </xf>
    <xf numFmtId="164" fontId="47" fillId="0" borderId="54" xfId="5" applyNumberFormat="1" applyFont="1" applyBorder="1" applyAlignment="1">
      <alignment horizontal="center" vertical="top" wrapText="1"/>
    </xf>
    <xf numFmtId="164" fontId="47" fillId="0" borderId="62" xfId="5" applyNumberFormat="1" applyFont="1" applyBorder="1" applyAlignment="1">
      <alignment horizontal="center" vertical="top" wrapText="1"/>
    </xf>
    <xf numFmtId="164" fontId="47" fillId="0" borderId="69" xfId="5" applyNumberFormat="1" applyFont="1" applyBorder="1" applyAlignment="1">
      <alignment horizontal="center" vertical="top" wrapText="1"/>
    </xf>
    <xf numFmtId="164" fontId="22" fillId="0" borderId="54" xfId="5" applyNumberFormat="1" applyFont="1" applyBorder="1" applyAlignment="1">
      <alignment horizontal="center" vertical="top" wrapText="1"/>
    </xf>
    <xf numFmtId="164" fontId="22" fillId="0" borderId="62" xfId="5" applyNumberFormat="1" applyFont="1" applyBorder="1" applyAlignment="1">
      <alignment horizontal="center" vertical="top" wrapText="1"/>
    </xf>
    <xf numFmtId="164" fontId="22" fillId="0" borderId="69" xfId="5" applyNumberFormat="1" applyFont="1" applyBorder="1" applyAlignment="1">
      <alignment horizontal="center" vertical="top" wrapText="1"/>
    </xf>
    <xf numFmtId="0" fontId="6" fillId="0" borderId="54" xfId="5" applyFont="1" applyBorder="1" applyAlignment="1">
      <alignment horizontal="left" vertical="top" wrapText="1"/>
    </xf>
    <xf numFmtId="0" fontId="7" fillId="0" borderId="62" xfId="5" applyFont="1" applyBorder="1" applyAlignment="1">
      <alignment vertical="top" wrapText="1"/>
    </xf>
    <xf numFmtId="0" fontId="7" fillId="0" borderId="69" xfId="5" applyFont="1" applyBorder="1" applyAlignment="1">
      <alignment vertical="top" wrapText="1"/>
    </xf>
    <xf numFmtId="0" fontId="5" fillId="6" borderId="3" xfId="5" applyFont="1" applyFill="1" applyBorder="1" applyAlignment="1">
      <alignment horizontal="right" vertical="top" wrapText="1"/>
    </xf>
    <xf numFmtId="0" fontId="7" fillId="6" borderId="4" xfId="5" applyFont="1" applyFill="1" applyBorder="1" applyAlignment="1">
      <alignment vertical="top" wrapText="1"/>
    </xf>
    <xf numFmtId="0" fontId="7" fillId="6" borderId="22" xfId="5" applyFont="1" applyFill="1" applyBorder="1" applyAlignment="1">
      <alignment vertical="top" wrapText="1"/>
    </xf>
    <xf numFmtId="164" fontId="21" fillId="11" borderId="32" xfId="5" applyNumberFormat="1" applyFont="1" applyFill="1" applyBorder="1" applyAlignment="1">
      <alignment horizontal="center" vertical="top" wrapText="1"/>
    </xf>
    <xf numFmtId="164" fontId="21" fillId="11" borderId="23" xfId="5" applyNumberFormat="1" applyFont="1" applyFill="1" applyBorder="1" applyAlignment="1">
      <alignment horizontal="center" vertical="top" wrapText="1"/>
    </xf>
    <xf numFmtId="164" fontId="21" fillId="11" borderId="24" xfId="5" applyNumberFormat="1" applyFont="1" applyFill="1" applyBorder="1" applyAlignment="1">
      <alignment horizontal="center" vertical="top" wrapText="1"/>
    </xf>
    <xf numFmtId="0" fontId="6" fillId="0" borderId="71" xfId="5" applyFont="1" applyBorder="1" applyAlignment="1">
      <alignment horizontal="left" vertical="top" wrapText="1"/>
    </xf>
    <xf numFmtId="0" fontId="7" fillId="0" borderId="36" xfId="5" applyFont="1" applyBorder="1" applyAlignment="1">
      <alignment vertical="top" wrapText="1"/>
    </xf>
    <xf numFmtId="0" fontId="7" fillId="0" borderId="38" xfId="5" applyFont="1" applyBorder="1" applyAlignment="1">
      <alignment vertical="top" wrapText="1"/>
    </xf>
    <xf numFmtId="164" fontId="47" fillId="0" borderId="68" xfId="5" applyNumberFormat="1" applyFont="1" applyBorder="1" applyAlignment="1">
      <alignment horizontal="center" vertical="top" wrapText="1"/>
    </xf>
    <xf numFmtId="164" fontId="47" fillId="0" borderId="58" xfId="5" applyNumberFormat="1" applyFont="1" applyBorder="1" applyAlignment="1">
      <alignment horizontal="center" vertical="top" wrapText="1"/>
    </xf>
    <xf numFmtId="164" fontId="47" fillId="0" borderId="64" xfId="5" applyNumberFormat="1" applyFont="1" applyBorder="1" applyAlignment="1">
      <alignment horizontal="center" vertical="top" wrapText="1"/>
    </xf>
    <xf numFmtId="0" fontId="7" fillId="0" borderId="56" xfId="5" applyFont="1" applyBorder="1" applyAlignment="1">
      <alignment vertical="top" wrapText="1"/>
    </xf>
    <xf numFmtId="0" fontId="5" fillId="5" borderId="3" xfId="5" applyFont="1" applyFill="1" applyBorder="1" applyAlignment="1">
      <alignment horizontal="right" vertical="top" wrapText="1"/>
    </xf>
    <xf numFmtId="0" fontId="7" fillId="0" borderId="4" xfId="5" applyFont="1" applyBorder="1" applyAlignment="1">
      <alignment vertical="top" wrapText="1"/>
    </xf>
    <xf numFmtId="0" fontId="7" fillId="0" borderId="60" xfId="5" applyFont="1" applyBorder="1" applyAlignment="1">
      <alignment vertical="top" wrapText="1"/>
    </xf>
    <xf numFmtId="164" fontId="12" fillId="5" borderId="23" xfId="5" applyNumberFormat="1" applyFont="1" applyFill="1" applyBorder="1" applyAlignment="1">
      <alignment horizontal="center" vertical="top" wrapText="1"/>
    </xf>
    <xf numFmtId="164" fontId="12" fillId="5" borderId="24" xfId="5" applyNumberFormat="1" applyFont="1" applyFill="1" applyBorder="1" applyAlignment="1">
      <alignment horizontal="center" vertical="top" wrapText="1"/>
    </xf>
    <xf numFmtId="0" fontId="7" fillId="0" borderId="74" xfId="5" applyFont="1" applyBorder="1" applyAlignment="1">
      <alignment vertical="top" wrapText="1"/>
    </xf>
    <xf numFmtId="0" fontId="6" fillId="4" borderId="54" xfId="5" applyFont="1" applyFill="1" applyBorder="1" applyAlignment="1">
      <alignment horizontal="left" vertical="top" wrapText="1"/>
    </xf>
    <xf numFmtId="0" fontId="7" fillId="4" borderId="62" xfId="5" applyFont="1" applyFill="1" applyBorder="1" applyAlignment="1">
      <alignment horizontal="left" vertical="top" wrapText="1"/>
    </xf>
    <xf numFmtId="0" fontId="7" fillId="4" borderId="69" xfId="5" applyFont="1" applyFill="1" applyBorder="1" applyAlignment="1">
      <alignment horizontal="left" vertical="top" wrapText="1"/>
    </xf>
    <xf numFmtId="164" fontId="47" fillId="0" borderId="44" xfId="5" applyNumberFormat="1" applyFont="1" applyBorder="1" applyAlignment="1">
      <alignment horizontal="center" vertical="top" wrapText="1"/>
    </xf>
    <xf numFmtId="0" fontId="68" fillId="0" borderId="43" xfId="0" applyFont="1" applyBorder="1" applyAlignment="1">
      <alignment horizontal="center" vertical="top" wrapText="1"/>
    </xf>
    <xf numFmtId="0" fontId="68" fillId="0" borderId="45" xfId="0" applyFont="1" applyBorder="1" applyAlignment="1">
      <alignment horizontal="center" vertical="top" wrapText="1"/>
    </xf>
    <xf numFmtId="164" fontId="21" fillId="6" borderId="32" xfId="5" applyNumberFormat="1" applyFont="1" applyFill="1" applyBorder="1" applyAlignment="1">
      <alignment horizontal="center" vertical="top" wrapText="1"/>
    </xf>
    <xf numFmtId="164" fontId="21" fillId="6" borderId="23" xfId="5" applyNumberFormat="1" applyFont="1" applyFill="1" applyBorder="1" applyAlignment="1">
      <alignment horizontal="center" vertical="top" wrapText="1"/>
    </xf>
    <xf numFmtId="164" fontId="21" fillId="6" borderId="24" xfId="5" applyNumberFormat="1" applyFont="1" applyFill="1" applyBorder="1" applyAlignment="1">
      <alignment horizontal="center" vertical="top" wrapText="1"/>
    </xf>
    <xf numFmtId="0" fontId="11" fillId="0" borderId="0" xfId="0" applyFont="1" applyAlignment="1">
      <alignment horizontal="left" wrapText="1"/>
    </xf>
    <xf numFmtId="0" fontId="6" fillId="0" borderId="67" xfId="0" applyFont="1" applyBorder="1" applyAlignment="1">
      <alignment horizontal="center" vertical="center" textRotation="90" wrapText="1"/>
    </xf>
    <xf numFmtId="0" fontId="6" fillId="0" borderId="0" xfId="0" applyFont="1" applyBorder="1" applyAlignment="1">
      <alignment horizontal="center" vertical="center" textRotation="90" wrapText="1"/>
    </xf>
    <xf numFmtId="0" fontId="6" fillId="0" borderId="43" xfId="0" applyFont="1" applyBorder="1" applyAlignment="1">
      <alignment horizontal="center" vertical="center" textRotation="90" wrapText="1"/>
    </xf>
    <xf numFmtId="0" fontId="6" fillId="4" borderId="65" xfId="0" applyFont="1" applyFill="1" applyBorder="1" applyAlignment="1">
      <alignment horizontal="left" vertical="top" wrapText="1"/>
    </xf>
    <xf numFmtId="0" fontId="6" fillId="4" borderId="41" xfId="0" applyFont="1" applyFill="1" applyBorder="1" applyAlignment="1">
      <alignment horizontal="left" vertical="top" wrapText="1"/>
    </xf>
    <xf numFmtId="0" fontId="6" fillId="4" borderId="28" xfId="0" applyFont="1" applyFill="1" applyBorder="1" applyAlignment="1">
      <alignment horizontal="left" vertical="top" wrapText="1"/>
    </xf>
    <xf numFmtId="49" fontId="5" fillId="3" borderId="39" xfId="0" applyNumberFormat="1" applyFont="1" applyFill="1" applyBorder="1" applyAlignment="1">
      <alignment horizontal="right" vertical="top"/>
    </xf>
    <xf numFmtId="49" fontId="5" fillId="3" borderId="31" xfId="0" applyNumberFormat="1" applyFont="1" applyFill="1" applyBorder="1" applyAlignment="1">
      <alignment horizontal="right" vertical="top"/>
    </xf>
    <xf numFmtId="49" fontId="6" fillId="0" borderId="5" xfId="0" applyNumberFormat="1" applyFont="1" applyBorder="1" applyAlignment="1">
      <alignment horizontal="center" vertical="top"/>
    </xf>
    <xf numFmtId="49" fontId="6" fillId="0" borderId="12" xfId="0" applyNumberFormat="1" applyFont="1" applyBorder="1" applyAlignment="1">
      <alignment horizontal="center" vertical="top"/>
    </xf>
    <xf numFmtId="49" fontId="2" fillId="0" borderId="17" xfId="0" applyNumberFormat="1" applyFont="1" applyBorder="1" applyAlignment="1">
      <alignment horizontal="center" vertical="top"/>
    </xf>
    <xf numFmtId="49" fontId="2" fillId="0" borderId="0" xfId="0" applyNumberFormat="1" applyFont="1" applyBorder="1" applyAlignment="1">
      <alignment horizontal="center" vertical="top"/>
    </xf>
    <xf numFmtId="49" fontId="2" fillId="0" borderId="21" xfId="0" applyNumberFormat="1" applyFont="1" applyBorder="1" applyAlignment="1">
      <alignment horizontal="center" vertical="top"/>
    </xf>
    <xf numFmtId="49" fontId="2" fillId="0" borderId="35" xfId="0" applyNumberFormat="1" applyFont="1" applyBorder="1" applyAlignment="1">
      <alignment horizontal="center" vertical="top" wrapText="1"/>
    </xf>
    <xf numFmtId="49" fontId="2" fillId="0" borderId="19" xfId="0" applyNumberFormat="1" applyFont="1" applyBorder="1" applyAlignment="1">
      <alignment horizontal="center" vertical="top" wrapText="1"/>
    </xf>
    <xf numFmtId="0" fontId="1" fillId="0" borderId="19" xfId="0" applyFont="1" applyBorder="1" applyAlignment="1">
      <alignment horizontal="center" vertical="top" wrapText="1"/>
    </xf>
    <xf numFmtId="0" fontId="1" fillId="0" borderId="30" xfId="0" applyFont="1" applyBorder="1" applyAlignment="1">
      <alignment horizontal="center" vertical="top" wrapText="1"/>
    </xf>
    <xf numFmtId="0" fontId="6" fillId="0" borderId="26" xfId="0" applyFont="1" applyFill="1" applyBorder="1" applyAlignment="1">
      <alignment vertical="top" wrapText="1"/>
    </xf>
    <xf numFmtId="0" fontId="6" fillId="0" borderId="19" xfId="0" applyFont="1" applyBorder="1" applyAlignment="1">
      <alignment horizontal="left" vertical="top" wrapText="1"/>
    </xf>
    <xf numFmtId="0" fontId="7" fillId="0" borderId="30" xfId="0" applyFont="1" applyBorder="1" applyAlignment="1">
      <alignment horizontal="left" vertical="top" wrapText="1"/>
    </xf>
    <xf numFmtId="49" fontId="2" fillId="0" borderId="26" xfId="0" applyNumberFormat="1" applyFont="1" applyBorder="1" applyAlignment="1">
      <alignment horizontal="center" vertical="top" wrapText="1"/>
    </xf>
    <xf numFmtId="0" fontId="6" fillId="0" borderId="65" xfId="0" applyFont="1" applyFill="1" applyBorder="1" applyAlignment="1">
      <alignment vertical="top" wrapText="1"/>
    </xf>
    <xf numFmtId="0" fontId="15" fillId="0" borderId="28" xfId="0" applyFont="1" applyBorder="1" applyAlignment="1">
      <alignment vertical="top" wrapText="1"/>
    </xf>
    <xf numFmtId="49" fontId="5" fillId="3" borderId="44" xfId="0" applyNumberFormat="1" applyFont="1" applyFill="1" applyBorder="1" applyAlignment="1">
      <alignment horizontal="right" vertical="top"/>
    </xf>
    <xf numFmtId="49" fontId="5" fillId="3" borderId="43" xfId="0" applyNumberFormat="1" applyFont="1" applyFill="1" applyBorder="1" applyAlignment="1">
      <alignment horizontal="right" vertical="top"/>
    </xf>
    <xf numFmtId="49" fontId="5" fillId="3" borderId="45" xfId="0" applyNumberFormat="1" applyFont="1" applyFill="1" applyBorder="1" applyAlignment="1">
      <alignment horizontal="right" vertical="top"/>
    </xf>
    <xf numFmtId="49" fontId="5" fillId="14" borderId="22" xfId="0" applyNumberFormat="1" applyFont="1" applyFill="1" applyBorder="1" applyAlignment="1">
      <alignment horizontal="right" vertical="top"/>
    </xf>
    <xf numFmtId="49" fontId="5" fillId="14" borderId="23" xfId="0" applyNumberFormat="1" applyFont="1" applyFill="1" applyBorder="1" applyAlignment="1">
      <alignment horizontal="right" vertical="top"/>
    </xf>
    <xf numFmtId="49" fontId="5" fillId="14" borderId="24" xfId="0" applyNumberFormat="1" applyFont="1" applyFill="1" applyBorder="1" applyAlignment="1">
      <alignment horizontal="right" vertical="top"/>
    </xf>
    <xf numFmtId="49" fontId="20" fillId="0" borderId="0" xfId="0" applyNumberFormat="1" applyFont="1" applyFill="1" applyBorder="1" applyAlignment="1">
      <alignment horizontal="left" vertical="top" wrapText="1"/>
    </xf>
    <xf numFmtId="164" fontId="10" fillId="0" borderId="62" xfId="0" applyNumberFormat="1" applyFont="1" applyBorder="1" applyAlignment="1">
      <alignment horizontal="center" vertical="top" wrapText="1"/>
    </xf>
    <xf numFmtId="164" fontId="10" fillId="0" borderId="69" xfId="0" applyNumberFormat="1" applyFont="1" applyBorder="1" applyAlignment="1">
      <alignment horizontal="center" vertical="top" wrapText="1"/>
    </xf>
    <xf numFmtId="164" fontId="10" fillId="0" borderId="58" xfId="0" applyNumberFormat="1" applyFont="1" applyBorder="1" applyAlignment="1">
      <alignment horizontal="center" vertical="top" wrapText="1"/>
    </xf>
    <xf numFmtId="164" fontId="10" fillId="0" borderId="64" xfId="0" applyNumberFormat="1" applyFont="1" applyBorder="1" applyAlignment="1">
      <alignment horizontal="center" vertical="top" wrapText="1"/>
    </xf>
    <xf numFmtId="164" fontId="59" fillId="6" borderId="32" xfId="0" applyNumberFormat="1" applyFont="1" applyFill="1" applyBorder="1" applyAlignment="1">
      <alignment horizontal="center" vertical="top" wrapText="1"/>
    </xf>
    <xf numFmtId="164" fontId="59" fillId="6" borderId="23" xfId="0" applyNumberFormat="1" applyFont="1" applyFill="1" applyBorder="1" applyAlignment="1">
      <alignment horizontal="center" vertical="top" wrapText="1"/>
    </xf>
    <xf numFmtId="164" fontId="59" fillId="6" borderId="24" xfId="0" applyNumberFormat="1" applyFont="1" applyFill="1" applyBorder="1" applyAlignment="1">
      <alignment horizontal="center" vertical="top" wrapText="1"/>
    </xf>
    <xf numFmtId="49" fontId="2" fillId="0" borderId="14" xfId="0" applyNumberFormat="1" applyFont="1" applyBorder="1" applyAlignment="1">
      <alignment horizontal="center" vertical="top"/>
    </xf>
    <xf numFmtId="49" fontId="2" fillId="0" borderId="19" xfId="0" applyNumberFormat="1" applyFont="1" applyBorder="1" applyAlignment="1">
      <alignment horizontal="center" vertical="top"/>
    </xf>
    <xf numFmtId="49" fontId="2" fillId="0" borderId="1" xfId="0" applyNumberFormat="1" applyFont="1" applyBorder="1" applyAlignment="1">
      <alignment horizontal="center" vertical="top"/>
    </xf>
    <xf numFmtId="0" fontId="4" fillId="0" borderId="38" xfId="0" applyFont="1" applyFill="1" applyBorder="1" applyAlignment="1">
      <alignment horizontal="left" vertical="top" wrapText="1"/>
    </xf>
    <xf numFmtId="49" fontId="2" fillId="0" borderId="57" xfId="0" applyNumberFormat="1" applyFont="1" applyBorder="1" applyAlignment="1">
      <alignment horizontal="center" vertical="top"/>
    </xf>
    <xf numFmtId="0" fontId="7" fillId="0" borderId="36" xfId="0" applyFont="1" applyBorder="1" applyAlignment="1">
      <alignment horizontal="left" vertical="top" wrapText="1"/>
    </xf>
    <xf numFmtId="0" fontId="5" fillId="3" borderId="30" xfId="0" applyFont="1" applyFill="1" applyBorder="1" applyAlignment="1">
      <alignment horizontal="left" vertical="top" wrapText="1"/>
    </xf>
    <xf numFmtId="0" fontId="5" fillId="3" borderId="31" xfId="0" applyFont="1" applyFill="1" applyBorder="1" applyAlignment="1">
      <alignment horizontal="left" vertical="top" wrapText="1"/>
    </xf>
    <xf numFmtId="164" fontId="59" fillId="5" borderId="23" xfId="0" applyNumberFormat="1" applyFont="1" applyFill="1" applyBorder="1" applyAlignment="1">
      <alignment horizontal="center" vertical="top" wrapText="1"/>
    </xf>
    <xf numFmtId="164" fontId="59" fillId="5" borderId="24" xfId="0" applyNumberFormat="1" applyFont="1" applyFill="1" applyBorder="1" applyAlignment="1">
      <alignment horizontal="center" vertical="top" wrapText="1"/>
    </xf>
    <xf numFmtId="164" fontId="10" fillId="0" borderId="43" xfId="0" applyNumberFormat="1" applyFont="1" applyBorder="1" applyAlignment="1">
      <alignment horizontal="center" vertical="top" wrapText="1"/>
    </xf>
    <xf numFmtId="164" fontId="29" fillId="6" borderId="32" xfId="0" applyNumberFormat="1" applyFont="1" applyFill="1" applyBorder="1" applyAlignment="1">
      <alignment horizontal="center" vertical="top" wrapText="1"/>
    </xf>
    <xf numFmtId="164" fontId="29" fillId="6" borderId="23" xfId="0" applyNumberFormat="1" applyFont="1" applyFill="1" applyBorder="1" applyAlignment="1">
      <alignment horizontal="center" vertical="top" wrapText="1"/>
    </xf>
    <xf numFmtId="164" fontId="29" fillId="6" borderId="24" xfId="0" applyNumberFormat="1" applyFont="1" applyFill="1" applyBorder="1" applyAlignment="1">
      <alignment horizontal="center" vertical="top" wrapText="1"/>
    </xf>
    <xf numFmtId="164" fontId="60" fillId="0" borderId="62" xfId="0" applyNumberFormat="1" applyFont="1" applyBorder="1" applyAlignment="1">
      <alignment horizontal="center" vertical="top" wrapText="1"/>
    </xf>
    <xf numFmtId="164" fontId="60" fillId="0" borderId="69" xfId="0" applyNumberFormat="1" applyFont="1" applyBorder="1" applyAlignment="1">
      <alignment horizontal="center" vertical="top" wrapText="1"/>
    </xf>
    <xf numFmtId="0" fontId="7" fillId="0" borderId="0" xfId="0" applyFont="1" applyAlignment="1">
      <alignment horizontal="left" wrapText="1"/>
    </xf>
    <xf numFmtId="49" fontId="5" fillId="3" borderId="7" xfId="0" applyNumberFormat="1" applyFont="1" applyFill="1" applyBorder="1" applyAlignment="1">
      <alignment horizontal="center" vertical="top"/>
    </xf>
    <xf numFmtId="0" fontId="46" fillId="0" borderId="67" xfId="0" applyFont="1" applyFill="1" applyBorder="1" applyAlignment="1">
      <alignment horizontal="left" vertical="top" wrapText="1"/>
    </xf>
    <xf numFmtId="0" fontId="46" fillId="0" borderId="0" xfId="0" applyFont="1" applyFill="1" applyBorder="1" applyAlignment="1">
      <alignment horizontal="left" vertical="top" wrapText="1"/>
    </xf>
    <xf numFmtId="0" fontId="46" fillId="0" borderId="43" xfId="0" applyFont="1" applyFill="1" applyBorder="1" applyAlignment="1">
      <alignment horizontal="left" vertical="top" wrapText="1"/>
    </xf>
    <xf numFmtId="49" fontId="17" fillId="0" borderId="52" xfId="0" applyNumberFormat="1" applyFont="1" applyBorder="1" applyAlignment="1">
      <alignment horizontal="center" vertical="top"/>
    </xf>
    <xf numFmtId="49" fontId="17" fillId="0" borderId="59" xfId="0" applyNumberFormat="1" applyFont="1" applyBorder="1" applyAlignment="1">
      <alignment horizontal="center" vertical="top"/>
    </xf>
    <xf numFmtId="0" fontId="6" fillId="0" borderId="34" xfId="0" applyFont="1" applyFill="1" applyBorder="1" applyAlignment="1">
      <alignment horizontal="left" vertical="top" wrapText="1"/>
    </xf>
    <xf numFmtId="0" fontId="10" fillId="0" borderId="75" xfId="0" applyFont="1" applyFill="1" applyBorder="1" applyAlignment="1">
      <alignment horizontal="left" vertical="top" wrapText="1"/>
    </xf>
    <xf numFmtId="0" fontId="10" fillId="0" borderId="47" xfId="0" applyFont="1" applyFill="1" applyBorder="1" applyAlignment="1">
      <alignment horizontal="left" vertical="top" wrapText="1"/>
    </xf>
    <xf numFmtId="0" fontId="10" fillId="0" borderId="45" xfId="0" applyFont="1" applyFill="1" applyBorder="1" applyAlignment="1">
      <alignment horizontal="left" vertical="top" wrapText="1"/>
    </xf>
    <xf numFmtId="49" fontId="17" fillId="0" borderId="66" xfId="0" applyNumberFormat="1" applyFont="1" applyBorder="1" applyAlignment="1">
      <alignment horizontal="center" vertical="top"/>
    </xf>
    <xf numFmtId="0" fontId="6" fillId="0" borderId="28" xfId="0" applyFont="1" applyBorder="1" applyAlignment="1">
      <alignment horizontal="left" vertical="top" wrapText="1"/>
    </xf>
    <xf numFmtId="0" fontId="26" fillId="0" borderId="41" xfId="0" applyFont="1" applyBorder="1" applyAlignment="1">
      <alignment horizontal="left" vertical="top" wrapText="1"/>
    </xf>
    <xf numFmtId="0" fontId="4" fillId="0" borderId="75" xfId="0" applyFont="1" applyFill="1" applyBorder="1" applyAlignment="1">
      <alignment horizontal="left" vertical="top" wrapText="1"/>
    </xf>
    <xf numFmtId="0" fontId="4" fillId="0" borderId="47" xfId="0" applyFont="1" applyFill="1" applyBorder="1" applyAlignment="1">
      <alignment horizontal="left" vertical="top" wrapText="1"/>
    </xf>
    <xf numFmtId="0" fontId="4" fillId="0" borderId="45" xfId="0" applyFont="1" applyFill="1" applyBorder="1" applyAlignment="1">
      <alignment horizontal="left" vertical="top" wrapText="1"/>
    </xf>
    <xf numFmtId="0" fontId="6" fillId="0" borderId="6" xfId="0" applyFont="1" applyBorder="1" applyAlignment="1">
      <alignment horizontal="left" vertical="top" wrapText="1"/>
    </xf>
    <xf numFmtId="0" fontId="52" fillId="0" borderId="27" xfId="0" applyFont="1" applyBorder="1" applyAlignment="1">
      <alignment horizontal="left" vertical="top" wrapText="1"/>
    </xf>
    <xf numFmtId="0" fontId="52" fillId="0" borderId="20" xfId="0" applyFont="1" applyBorder="1" applyAlignment="1">
      <alignment horizontal="left" vertical="top" wrapText="1"/>
    </xf>
    <xf numFmtId="0" fontId="52" fillId="0" borderId="31" xfId="0" applyFont="1" applyBorder="1" applyAlignment="1">
      <alignment horizontal="left" vertical="top" wrapText="1"/>
    </xf>
    <xf numFmtId="0" fontId="6" fillId="0" borderId="6" xfId="0" applyFont="1" applyFill="1" applyBorder="1" applyAlignment="1">
      <alignment horizontal="left" vertical="top" wrapText="1"/>
    </xf>
    <xf numFmtId="0" fontId="6" fillId="0" borderId="39" xfId="0" applyFont="1" applyFill="1" applyBorder="1" applyAlignment="1">
      <alignment horizontal="left" vertical="top" wrapText="1"/>
    </xf>
    <xf numFmtId="0" fontId="6" fillId="0" borderId="39" xfId="0" applyFont="1" applyBorder="1" applyAlignment="1">
      <alignment horizontal="left" vertical="top" wrapText="1"/>
    </xf>
    <xf numFmtId="0" fontId="3" fillId="6" borderId="3" xfId="0" applyFont="1" applyFill="1" applyBorder="1" applyAlignment="1">
      <alignment horizontal="right" vertical="top" wrapText="1"/>
    </xf>
    <xf numFmtId="164" fontId="48" fillId="6" borderId="32" xfId="0" applyNumberFormat="1" applyFont="1" applyFill="1" applyBorder="1" applyAlignment="1">
      <alignment horizontal="center" vertical="top" wrapText="1"/>
    </xf>
    <xf numFmtId="164" fontId="48" fillId="6" borderId="23" xfId="0" applyNumberFormat="1" applyFont="1" applyFill="1" applyBorder="1" applyAlignment="1">
      <alignment horizontal="center" vertical="top" wrapText="1"/>
    </xf>
    <xf numFmtId="164" fontId="48" fillId="6" borderId="24" xfId="0" applyNumberFormat="1" applyFont="1" applyFill="1" applyBorder="1" applyAlignment="1">
      <alignment horizontal="center" vertical="top" wrapText="1"/>
    </xf>
    <xf numFmtId="0" fontId="4" fillId="0" borderId="71" xfId="0" applyFont="1" applyBorder="1" applyAlignment="1">
      <alignment horizontal="left" vertical="top" wrapText="1"/>
    </xf>
    <xf numFmtId="164" fontId="15" fillId="0" borderId="68" xfId="0" applyNumberFormat="1" applyFont="1" applyBorder="1" applyAlignment="1">
      <alignment horizontal="center" vertical="top" wrapText="1"/>
    </xf>
    <xf numFmtId="164" fontId="15" fillId="0" borderId="58" xfId="0" applyNumberFormat="1" applyFont="1" applyBorder="1" applyAlignment="1">
      <alignment horizontal="center" vertical="top" wrapText="1"/>
    </xf>
    <xf numFmtId="164" fontId="15" fillId="0" borderId="64" xfId="0" applyNumberFormat="1" applyFont="1" applyBorder="1" applyAlignment="1">
      <alignment horizontal="center" vertical="top" wrapText="1"/>
    </xf>
    <xf numFmtId="0" fontId="4" fillId="0" borderId="61" xfId="0" applyFont="1" applyBorder="1" applyAlignment="1">
      <alignment horizontal="left" vertical="top" wrapText="1"/>
    </xf>
    <xf numFmtId="164" fontId="15" fillId="0" borderId="54" xfId="0" applyNumberFormat="1" applyFont="1" applyBorder="1" applyAlignment="1">
      <alignment horizontal="center" vertical="top" wrapText="1"/>
    </xf>
    <xf numFmtId="164" fontId="15" fillId="0" borderId="62" xfId="0" applyNumberFormat="1" applyFont="1" applyBorder="1" applyAlignment="1">
      <alignment horizontal="center" vertical="top" wrapText="1"/>
    </xf>
    <xf numFmtId="164" fontId="15" fillId="0" borderId="69" xfId="0" applyNumberFormat="1" applyFont="1" applyBorder="1" applyAlignment="1">
      <alignment horizontal="center" vertical="top" wrapText="1"/>
    </xf>
    <xf numFmtId="0" fontId="46" fillId="0" borderId="61" xfId="0" applyFont="1" applyBorder="1" applyAlignment="1">
      <alignment horizontal="left" vertical="top" wrapText="1"/>
    </xf>
    <xf numFmtId="0" fontId="54" fillId="0" borderId="57" xfId="0" applyFont="1" applyBorder="1" applyAlignment="1">
      <alignment vertical="top" wrapText="1"/>
    </xf>
    <xf numFmtId="0" fontId="54" fillId="0" borderId="70" xfId="0" applyFont="1" applyBorder="1" applyAlignment="1">
      <alignment vertical="top" wrapText="1"/>
    </xf>
    <xf numFmtId="164" fontId="68" fillId="0" borderId="54" xfId="0" applyNumberFormat="1" applyFont="1" applyBorder="1" applyAlignment="1">
      <alignment horizontal="center" vertical="top" wrapText="1"/>
    </xf>
    <xf numFmtId="164" fontId="68" fillId="0" borderId="62" xfId="0" applyNumberFormat="1" applyFont="1" applyBorder="1" applyAlignment="1">
      <alignment horizontal="center" vertical="top" wrapText="1"/>
    </xf>
    <xf numFmtId="164" fontId="68" fillId="0" borderId="69" xfId="0" applyNumberFormat="1" applyFont="1" applyBorder="1" applyAlignment="1">
      <alignment horizontal="center" vertical="top" wrapText="1"/>
    </xf>
    <xf numFmtId="0" fontId="3" fillId="5" borderId="3" xfId="0" applyFont="1" applyFill="1" applyBorder="1" applyAlignment="1">
      <alignment horizontal="right" vertical="top" wrapText="1"/>
    </xf>
    <xf numFmtId="164" fontId="32" fillId="5" borderId="23" xfId="0" applyNumberFormat="1" applyFont="1" applyFill="1" applyBorder="1" applyAlignment="1">
      <alignment horizontal="center" vertical="top" wrapText="1"/>
    </xf>
    <xf numFmtId="164" fontId="32" fillId="5" borderId="24" xfId="0" applyNumberFormat="1" applyFont="1" applyFill="1" applyBorder="1" applyAlignment="1">
      <alignment horizontal="center" vertical="top" wrapText="1"/>
    </xf>
    <xf numFmtId="0" fontId="46" fillId="4" borderId="54" xfId="0" applyFont="1" applyFill="1" applyBorder="1" applyAlignment="1">
      <alignment horizontal="left" vertical="top" wrapText="1"/>
    </xf>
    <xf numFmtId="0" fontId="54" fillId="4" borderId="62" xfId="0" applyFont="1" applyFill="1" applyBorder="1" applyAlignment="1">
      <alignment horizontal="left" vertical="top" wrapText="1"/>
    </xf>
    <xf numFmtId="0" fontId="54" fillId="4" borderId="69" xfId="0" applyFont="1" applyFill="1" applyBorder="1" applyAlignment="1">
      <alignment horizontal="left" vertical="top" wrapText="1"/>
    </xf>
    <xf numFmtId="164" fontId="68" fillId="0" borderId="44" xfId="0" applyNumberFormat="1" applyFont="1" applyBorder="1" applyAlignment="1">
      <alignment horizontal="center" vertical="top" wrapText="1"/>
    </xf>
    <xf numFmtId="164" fontId="12" fillId="6" borderId="32" xfId="0" applyNumberFormat="1" applyFont="1" applyFill="1" applyBorder="1" applyAlignment="1">
      <alignment horizontal="center" vertical="top" wrapText="1"/>
    </xf>
    <xf numFmtId="164" fontId="12" fillId="6" borderId="23" xfId="0" applyNumberFormat="1" applyFont="1" applyFill="1" applyBorder="1" applyAlignment="1">
      <alignment horizontal="center" vertical="top" wrapText="1"/>
    </xf>
    <xf numFmtId="164" fontId="12" fillId="6" borderId="24" xfId="0" applyNumberFormat="1" applyFont="1" applyFill="1" applyBorder="1" applyAlignment="1">
      <alignment horizontal="center" vertical="top" wrapText="1"/>
    </xf>
    <xf numFmtId="164" fontId="52" fillId="0" borderId="6" xfId="0" applyNumberFormat="1" applyFont="1" applyFill="1" applyBorder="1" applyAlignment="1">
      <alignment vertical="top"/>
    </xf>
    <xf numFmtId="164" fontId="52" fillId="0" borderId="19" xfId="0" applyNumberFormat="1" applyFont="1" applyFill="1" applyBorder="1" applyAlignment="1">
      <alignment vertical="top"/>
    </xf>
    <xf numFmtId="164" fontId="46" fillId="0" borderId="6" xfId="0" applyNumberFormat="1" applyFont="1" applyFill="1" applyBorder="1" applyAlignment="1">
      <alignment vertical="top"/>
    </xf>
    <xf numFmtId="164" fontId="46" fillId="0" borderId="19" xfId="0" applyNumberFormat="1" applyFont="1" applyFill="1" applyBorder="1" applyAlignment="1">
      <alignment vertical="top"/>
    </xf>
  </cellXfs>
  <cellStyles count="33">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Įprastas" xfId="0" builtinId="0"/>
    <cellStyle name="Įprastas 2" xfId="2"/>
    <cellStyle name="Įprastas 3" xfId="7"/>
    <cellStyle name="Įprastas 4" xfId="9"/>
    <cellStyle name="Normal 2" xfId="1"/>
    <cellStyle name="Normal 2 2" xfId="3"/>
    <cellStyle name="Normal 3" xfId="4"/>
    <cellStyle name="Normal_1 lentelė(1)" xf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11"/>
  <sheetViews>
    <sheetView tabSelected="1" zoomScaleNormal="100" workbookViewId="0">
      <selection activeCell="C8" sqref="C8:Q8"/>
    </sheetView>
  </sheetViews>
  <sheetFormatPr defaultRowHeight="13.2"/>
  <cols>
    <col min="1" max="1" width="2.6640625" customWidth="1"/>
    <col min="2" max="3" width="2.5546875" customWidth="1"/>
    <col min="4" max="4" width="24" customWidth="1"/>
    <col min="5" max="5" width="7.88671875" customWidth="1"/>
    <col min="6" max="6" width="4.44140625" customWidth="1"/>
    <col min="7" max="7" width="6" customWidth="1"/>
    <col min="8" max="9" width="5.5546875" customWidth="1"/>
    <col min="10" max="10" width="5.88671875" customWidth="1"/>
    <col min="11" max="11" width="5.6640625" customWidth="1"/>
    <col min="12" max="12" width="5.88671875" customWidth="1"/>
    <col min="13" max="13" width="5.44140625" customWidth="1"/>
    <col min="14" max="14" width="30.5546875" customWidth="1"/>
    <col min="15" max="15" width="4.33203125" customWidth="1"/>
    <col min="16" max="16" width="3.6640625" customWidth="1"/>
    <col min="17" max="17" width="3.88671875" customWidth="1"/>
  </cols>
  <sheetData>
    <row r="1" spans="1:23" ht="46.95" customHeight="1">
      <c r="N1" s="1877"/>
      <c r="O1" s="1878"/>
      <c r="P1" s="1878"/>
      <c r="Q1" s="1878"/>
    </row>
    <row r="2" spans="1:23">
      <c r="A2" s="1"/>
      <c r="B2" s="1"/>
      <c r="C2" s="1"/>
      <c r="D2" s="40"/>
      <c r="E2" s="12" t="s">
        <v>71</v>
      </c>
      <c r="F2" s="13"/>
      <c r="G2" s="14"/>
      <c r="H2" s="13"/>
      <c r="I2" s="13"/>
      <c r="J2" s="13"/>
      <c r="K2" s="13"/>
      <c r="L2" s="11"/>
      <c r="M2" s="40"/>
      <c r="N2" s="40"/>
      <c r="O2" s="40"/>
      <c r="P2" s="40"/>
      <c r="Q2" s="40"/>
      <c r="R2" s="41"/>
      <c r="S2" s="41"/>
      <c r="T2" s="41"/>
      <c r="U2" s="41"/>
      <c r="V2" s="41"/>
      <c r="W2" s="41"/>
    </row>
    <row r="3" spans="1:23" ht="13.8" thickBot="1">
      <c r="A3" s="15"/>
      <c r="B3" s="16"/>
      <c r="C3" s="16"/>
      <c r="D3" s="1879" t="s">
        <v>34</v>
      </c>
      <c r="E3" s="1879"/>
      <c r="F3" s="1879"/>
      <c r="G3" s="1879"/>
      <c r="H3" s="1879"/>
      <c r="I3" s="1879"/>
      <c r="J3" s="1879"/>
      <c r="K3" s="1879"/>
      <c r="L3" s="1879"/>
      <c r="M3" s="1879"/>
      <c r="N3" s="1879"/>
      <c r="O3" s="1879"/>
      <c r="P3" s="1879"/>
      <c r="Q3" s="1879"/>
      <c r="R3" s="1879"/>
      <c r="S3" s="1879"/>
      <c r="T3" s="1879"/>
      <c r="U3" s="1879"/>
      <c r="V3" s="1879"/>
      <c r="W3" s="1879"/>
    </row>
    <row r="4" spans="1:23" ht="28.95" customHeight="1">
      <c r="A4" s="1880" t="s">
        <v>0</v>
      </c>
      <c r="B4" s="1883" t="s">
        <v>1</v>
      </c>
      <c r="C4" s="1883" t="s">
        <v>2</v>
      </c>
      <c r="D4" s="1886" t="s">
        <v>3</v>
      </c>
      <c r="E4" s="1889" t="s">
        <v>4</v>
      </c>
      <c r="F4" s="1892" t="s">
        <v>5</v>
      </c>
      <c r="G4" s="1895" t="s">
        <v>6</v>
      </c>
      <c r="H4" s="1898" t="s">
        <v>525</v>
      </c>
      <c r="I4" s="1899"/>
      <c r="J4" s="1899"/>
      <c r="K4" s="1900"/>
      <c r="L4" s="1901" t="s">
        <v>72</v>
      </c>
      <c r="M4" s="1895" t="s">
        <v>132</v>
      </c>
      <c r="N4" s="1926" t="s">
        <v>21</v>
      </c>
      <c r="O4" s="1927"/>
      <c r="P4" s="1927"/>
      <c r="Q4" s="1928"/>
      <c r="R4" s="39"/>
      <c r="S4" s="39"/>
      <c r="T4" s="39"/>
      <c r="U4" s="39"/>
      <c r="V4" s="39"/>
      <c r="W4" s="39"/>
    </row>
    <row r="5" spans="1:23">
      <c r="A5" s="1881"/>
      <c r="B5" s="1884"/>
      <c r="C5" s="1884"/>
      <c r="D5" s="1887"/>
      <c r="E5" s="1890"/>
      <c r="F5" s="1893"/>
      <c r="G5" s="1896"/>
      <c r="H5" s="1929" t="s">
        <v>7</v>
      </c>
      <c r="I5" s="1931" t="s">
        <v>8</v>
      </c>
      <c r="J5" s="1931"/>
      <c r="K5" s="1932" t="s">
        <v>73</v>
      </c>
      <c r="L5" s="1902"/>
      <c r="M5" s="1896"/>
      <c r="N5" s="1934" t="s">
        <v>33</v>
      </c>
      <c r="O5" s="1936" t="s">
        <v>9</v>
      </c>
      <c r="P5" s="1936"/>
      <c r="Q5" s="1937"/>
      <c r="R5" s="39"/>
      <c r="S5" s="39"/>
      <c r="T5" s="39"/>
      <c r="U5" s="39"/>
      <c r="V5" s="39"/>
      <c r="W5" s="39"/>
    </row>
    <row r="6" spans="1:23" ht="99.6" customHeight="1" thickBot="1">
      <c r="A6" s="1882"/>
      <c r="B6" s="1885"/>
      <c r="C6" s="1885"/>
      <c r="D6" s="1888"/>
      <c r="E6" s="1891"/>
      <c r="F6" s="1894"/>
      <c r="G6" s="1897"/>
      <c r="H6" s="1930"/>
      <c r="I6" s="17" t="s">
        <v>7</v>
      </c>
      <c r="J6" s="18" t="s">
        <v>10</v>
      </c>
      <c r="K6" s="1933"/>
      <c r="L6" s="1903"/>
      <c r="M6" s="1897"/>
      <c r="N6" s="1935"/>
      <c r="O6" s="19" t="s">
        <v>55</v>
      </c>
      <c r="P6" s="19" t="s">
        <v>131</v>
      </c>
      <c r="Q6" s="20" t="s">
        <v>526</v>
      </c>
      <c r="R6" s="39"/>
      <c r="S6" s="39"/>
      <c r="T6" s="39"/>
      <c r="U6" s="39"/>
      <c r="V6" s="39"/>
      <c r="W6" s="39"/>
    </row>
    <row r="7" spans="1:23" ht="14.4" customHeight="1" thickBot="1">
      <c r="A7" s="21" t="s">
        <v>11</v>
      </c>
      <c r="B7" s="1904" t="s">
        <v>71</v>
      </c>
      <c r="C7" s="1904"/>
      <c r="D7" s="1904"/>
      <c r="E7" s="1904"/>
      <c r="F7" s="1904"/>
      <c r="G7" s="1904"/>
      <c r="H7" s="1904"/>
      <c r="I7" s="1904"/>
      <c r="J7" s="1904"/>
      <c r="K7" s="1904"/>
      <c r="L7" s="1904"/>
      <c r="M7" s="1904"/>
      <c r="N7" s="1904"/>
      <c r="O7" s="1904"/>
      <c r="P7" s="1904"/>
      <c r="Q7" s="1905"/>
      <c r="R7" s="42"/>
      <c r="S7" s="42"/>
      <c r="T7" s="42"/>
      <c r="U7" s="42"/>
      <c r="V7" s="42"/>
      <c r="W7" s="42"/>
    </row>
    <row r="8" spans="1:23" ht="16.95" customHeight="1" thickBot="1">
      <c r="A8" s="22" t="s">
        <v>11</v>
      </c>
      <c r="B8" s="23" t="s">
        <v>11</v>
      </c>
      <c r="C8" s="1906" t="s">
        <v>74</v>
      </c>
      <c r="D8" s="1906"/>
      <c r="E8" s="1906"/>
      <c r="F8" s="1906"/>
      <c r="G8" s="1906"/>
      <c r="H8" s="1906"/>
      <c r="I8" s="1906"/>
      <c r="J8" s="1906"/>
      <c r="K8" s="1906"/>
      <c r="L8" s="1906"/>
      <c r="M8" s="1906"/>
      <c r="N8" s="1906"/>
      <c r="O8" s="1906"/>
      <c r="P8" s="1906"/>
      <c r="Q8" s="1907"/>
      <c r="R8" s="42"/>
      <c r="S8" s="42"/>
      <c r="T8" s="42"/>
      <c r="U8" s="42"/>
      <c r="V8" s="42"/>
      <c r="W8" s="42"/>
    </row>
    <row r="9" spans="1:23">
      <c r="A9" s="1908" t="s">
        <v>11</v>
      </c>
      <c r="B9" s="1911" t="s">
        <v>11</v>
      </c>
      <c r="C9" s="1914" t="s">
        <v>11</v>
      </c>
      <c r="D9" s="1917" t="s">
        <v>75</v>
      </c>
      <c r="E9" s="1920" t="s">
        <v>41</v>
      </c>
      <c r="F9" s="1923" t="s">
        <v>76</v>
      </c>
      <c r="G9" s="683" t="s">
        <v>37</v>
      </c>
      <c r="H9" s="699">
        <f>I9+K9</f>
        <v>4646.1000000000004</v>
      </c>
      <c r="I9" s="700">
        <v>4609.6000000000004</v>
      </c>
      <c r="J9" s="700">
        <v>3968.7</v>
      </c>
      <c r="K9" s="701">
        <v>36.5</v>
      </c>
      <c r="L9" s="749">
        <v>5000</v>
      </c>
      <c r="M9" s="750">
        <v>5300</v>
      </c>
      <c r="N9" s="43" t="s">
        <v>77</v>
      </c>
      <c r="O9" s="1046" t="s">
        <v>79</v>
      </c>
      <c r="P9" s="1046" t="s">
        <v>79</v>
      </c>
      <c r="Q9" s="1046" t="s">
        <v>79</v>
      </c>
      <c r="R9" s="42"/>
      <c r="S9" s="42"/>
      <c r="T9" s="42"/>
      <c r="U9" s="42"/>
      <c r="V9" s="42"/>
      <c r="W9" s="42"/>
    </row>
    <row r="10" spans="1:23" ht="24">
      <c r="A10" s="1909"/>
      <c r="B10" s="1912"/>
      <c r="C10" s="1915"/>
      <c r="D10" s="1918"/>
      <c r="E10" s="1921"/>
      <c r="F10" s="1924"/>
      <c r="G10" s="25" t="s">
        <v>56</v>
      </c>
      <c r="H10" s="44">
        <f>I10+K10</f>
        <v>19.100000000000001</v>
      </c>
      <c r="I10" s="26">
        <v>19.100000000000001</v>
      </c>
      <c r="J10" s="26">
        <v>18.399999999999999</v>
      </c>
      <c r="K10" s="45">
        <v>0</v>
      </c>
      <c r="L10" s="29"/>
      <c r="M10" s="27"/>
      <c r="N10" s="46" t="s">
        <v>78</v>
      </c>
      <c r="O10" s="982" t="s">
        <v>611</v>
      </c>
      <c r="P10" s="982" t="s">
        <v>611</v>
      </c>
      <c r="Q10" s="982" t="s">
        <v>611</v>
      </c>
      <c r="R10" s="42"/>
      <c r="S10" s="42"/>
      <c r="T10" s="47"/>
      <c r="U10" s="42"/>
      <c r="V10" s="42"/>
      <c r="W10" s="42"/>
    </row>
    <row r="11" spans="1:23" ht="24">
      <c r="A11" s="1909"/>
      <c r="B11" s="1912"/>
      <c r="C11" s="1915"/>
      <c r="D11" s="1918"/>
      <c r="E11" s="1921"/>
      <c r="F11" s="1924"/>
      <c r="G11" s="25" t="s">
        <v>80</v>
      </c>
      <c r="H11" s="44">
        <f>I11+K11</f>
        <v>17.899999999999999</v>
      </c>
      <c r="I11" s="26">
        <v>17.899999999999999</v>
      </c>
      <c r="J11" s="26">
        <v>17.7</v>
      </c>
      <c r="K11" s="45">
        <v>0</v>
      </c>
      <c r="L11" s="29">
        <v>20</v>
      </c>
      <c r="M11" s="27">
        <v>25</v>
      </c>
      <c r="N11" s="48" t="s">
        <v>81</v>
      </c>
      <c r="O11" s="982" t="s">
        <v>133</v>
      </c>
      <c r="P11" s="982" t="s">
        <v>134</v>
      </c>
      <c r="Q11" s="982" t="s">
        <v>135</v>
      </c>
      <c r="R11" s="42"/>
      <c r="S11" s="42"/>
      <c r="T11" s="47"/>
      <c r="U11" s="42"/>
      <c r="V11" s="42"/>
      <c r="W11" s="42"/>
    </row>
    <row r="12" spans="1:23" ht="24">
      <c r="A12" s="1909"/>
      <c r="B12" s="1912"/>
      <c r="C12" s="1915"/>
      <c r="D12" s="1918"/>
      <c r="E12" s="1921"/>
      <c r="F12" s="1924"/>
      <c r="G12" s="25"/>
      <c r="H12" s="44"/>
      <c r="I12" s="26"/>
      <c r="J12" s="26"/>
      <c r="K12" s="45"/>
      <c r="L12" s="29"/>
      <c r="M12" s="27"/>
      <c r="N12" s="48" t="s">
        <v>457</v>
      </c>
      <c r="O12" s="982" t="s">
        <v>42</v>
      </c>
      <c r="P12" s="982" t="s">
        <v>42</v>
      </c>
      <c r="Q12" s="982" t="s">
        <v>42</v>
      </c>
      <c r="R12" s="42"/>
      <c r="S12" s="42"/>
      <c r="T12" s="47"/>
      <c r="U12" s="42"/>
      <c r="V12" s="42"/>
      <c r="W12" s="42"/>
    </row>
    <row r="13" spans="1:23" ht="13.8" thickBot="1">
      <c r="A13" s="1909"/>
      <c r="B13" s="1912"/>
      <c r="C13" s="1915"/>
      <c r="D13" s="1918"/>
      <c r="E13" s="1921"/>
      <c r="F13" s="1924"/>
      <c r="G13" s="25"/>
      <c r="H13" s="44"/>
      <c r="I13" s="26"/>
      <c r="J13" s="26"/>
      <c r="K13" s="45"/>
      <c r="L13" s="29"/>
      <c r="M13" s="27"/>
      <c r="N13" s="48" t="s">
        <v>82</v>
      </c>
      <c r="O13" s="983" t="s">
        <v>42</v>
      </c>
      <c r="P13" s="983" t="s">
        <v>42</v>
      </c>
      <c r="Q13" s="983" t="s">
        <v>42</v>
      </c>
      <c r="R13" s="42"/>
      <c r="S13" s="42"/>
      <c r="T13" s="47"/>
      <c r="U13" s="42"/>
      <c r="V13" s="42"/>
      <c r="W13" s="42"/>
    </row>
    <row r="14" spans="1:23" ht="24.6" thickBot="1">
      <c r="A14" s="1910"/>
      <c r="B14" s="1913"/>
      <c r="C14" s="1916"/>
      <c r="D14" s="1919"/>
      <c r="E14" s="1922"/>
      <c r="F14" s="1925"/>
      <c r="G14" s="49" t="s">
        <v>12</v>
      </c>
      <c r="H14" s="50">
        <f t="shared" ref="H14:M14" si="0">SUM(H9:H13)</f>
        <v>4683.1000000000004</v>
      </c>
      <c r="I14" s="50">
        <f t="shared" si="0"/>
        <v>4646.6000000000004</v>
      </c>
      <c r="J14" s="50">
        <f t="shared" si="0"/>
        <v>4004.7999999999997</v>
      </c>
      <c r="K14" s="50">
        <f t="shared" si="0"/>
        <v>36.5</v>
      </c>
      <c r="L14" s="50">
        <f t="shared" si="0"/>
        <v>5020</v>
      </c>
      <c r="M14" s="50">
        <f t="shared" si="0"/>
        <v>5325</v>
      </c>
      <c r="N14" s="51" t="s">
        <v>83</v>
      </c>
      <c r="O14" s="984">
        <v>60</v>
      </c>
      <c r="P14" s="984">
        <v>62</v>
      </c>
      <c r="Q14" s="984">
        <v>64</v>
      </c>
      <c r="R14" s="52"/>
      <c r="S14" s="42"/>
      <c r="T14" s="47"/>
      <c r="U14" s="42"/>
      <c r="V14" s="42"/>
      <c r="W14" s="42"/>
    </row>
    <row r="15" spans="1:23">
      <c r="A15" s="1479" t="s">
        <v>11</v>
      </c>
      <c r="B15" s="1481" t="s">
        <v>11</v>
      </c>
      <c r="C15" s="1938" t="s">
        <v>13</v>
      </c>
      <c r="D15" s="1940" t="s">
        <v>84</v>
      </c>
      <c r="E15" s="1920" t="s">
        <v>41</v>
      </c>
      <c r="F15" s="1942" t="s">
        <v>76</v>
      </c>
      <c r="G15" s="702" t="s">
        <v>37</v>
      </c>
      <c r="H15" s="699">
        <f>I15+K15</f>
        <v>547.4</v>
      </c>
      <c r="I15" s="700">
        <v>547.4</v>
      </c>
      <c r="J15" s="700">
        <v>405.1</v>
      </c>
      <c r="K15" s="53">
        <v>0</v>
      </c>
      <c r="L15" s="54">
        <v>600</v>
      </c>
      <c r="M15" s="750">
        <v>640</v>
      </c>
      <c r="N15" s="55" t="s">
        <v>85</v>
      </c>
      <c r="O15" s="702">
        <v>27</v>
      </c>
      <c r="P15" s="56">
        <v>27</v>
      </c>
      <c r="Q15" s="702">
        <v>27</v>
      </c>
      <c r="R15" s="52"/>
      <c r="S15" s="42"/>
      <c r="T15" s="47"/>
      <c r="U15" s="42"/>
      <c r="V15" s="42"/>
      <c r="W15" s="42"/>
    </row>
    <row r="16" spans="1:23">
      <c r="A16" s="1480"/>
      <c r="B16" s="1482"/>
      <c r="C16" s="1950"/>
      <c r="D16" s="1951"/>
      <c r="E16" s="1952"/>
      <c r="F16" s="1953"/>
      <c r="G16" s="1451"/>
      <c r="H16" s="57"/>
      <c r="I16" s="58"/>
      <c r="J16" s="58"/>
      <c r="K16" s="59"/>
      <c r="L16" s="60"/>
      <c r="M16" s="61"/>
      <c r="N16" s="62"/>
      <c r="O16" s="63"/>
      <c r="P16" s="979"/>
      <c r="Q16" s="63"/>
      <c r="R16" s="52"/>
      <c r="S16" s="42"/>
      <c r="T16" s="47"/>
      <c r="U16" s="42"/>
      <c r="V16" s="42"/>
      <c r="W16" s="42"/>
    </row>
    <row r="17" spans="1:23">
      <c r="A17" s="1480"/>
      <c r="B17" s="1482"/>
      <c r="C17" s="1950"/>
      <c r="D17" s="1951"/>
      <c r="E17" s="1921"/>
      <c r="F17" s="1953"/>
      <c r="G17" s="1451"/>
      <c r="H17" s="57"/>
      <c r="I17" s="58"/>
      <c r="J17" s="58"/>
      <c r="K17" s="59"/>
      <c r="L17" s="64"/>
      <c r="M17" s="65"/>
      <c r="N17" s="1954" t="s">
        <v>86</v>
      </c>
      <c r="O17" s="980">
        <v>8</v>
      </c>
      <c r="P17" s="981">
        <v>8</v>
      </c>
      <c r="Q17" s="25">
        <v>8</v>
      </c>
      <c r="R17" s="52"/>
      <c r="S17" s="42"/>
      <c r="T17" s="47"/>
      <c r="U17" s="42"/>
      <c r="V17" s="42"/>
      <c r="W17" s="42"/>
    </row>
    <row r="18" spans="1:23">
      <c r="A18" s="1480"/>
      <c r="B18" s="1482"/>
      <c r="C18" s="1950"/>
      <c r="D18" s="1951"/>
      <c r="E18" s="1921"/>
      <c r="F18" s="1953"/>
      <c r="G18" s="1451"/>
      <c r="H18" s="57"/>
      <c r="I18" s="66"/>
      <c r="J18" s="66"/>
      <c r="K18" s="67"/>
      <c r="L18" s="64"/>
      <c r="M18" s="68"/>
      <c r="N18" s="1955"/>
      <c r="O18" s="1496"/>
      <c r="P18" s="1531"/>
      <c r="Q18" s="1532"/>
      <c r="R18" s="52"/>
      <c r="S18" s="42"/>
      <c r="T18" s="47"/>
      <c r="U18" s="42"/>
      <c r="V18" s="42"/>
      <c r="W18" s="42"/>
    </row>
    <row r="19" spans="1:23" ht="13.8" thickBot="1">
      <c r="A19" s="1493"/>
      <c r="B19" s="703"/>
      <c r="C19" s="1939"/>
      <c r="D19" s="1941"/>
      <c r="E19" s="1922"/>
      <c r="F19" s="1943"/>
      <c r="G19" s="684" t="s">
        <v>12</v>
      </c>
      <c r="H19" s="35">
        <f t="shared" ref="H19:M19" si="1">H15+H17</f>
        <v>547.4</v>
      </c>
      <c r="I19" s="34">
        <f t="shared" si="1"/>
        <v>547.4</v>
      </c>
      <c r="J19" s="34">
        <f t="shared" si="1"/>
        <v>405.1</v>
      </c>
      <c r="K19" s="69">
        <f t="shared" si="1"/>
        <v>0</v>
      </c>
      <c r="L19" s="28">
        <f t="shared" si="1"/>
        <v>600</v>
      </c>
      <c r="M19" s="694">
        <f t="shared" si="1"/>
        <v>640</v>
      </c>
      <c r="N19" s="70"/>
      <c r="O19" s="71"/>
      <c r="P19" s="72"/>
      <c r="Q19" s="71"/>
      <c r="R19" s="73"/>
      <c r="S19" s="42"/>
      <c r="T19" s="47"/>
      <c r="U19" s="42"/>
      <c r="V19" s="42"/>
      <c r="W19" s="42"/>
    </row>
    <row r="20" spans="1:23">
      <c r="A20" s="1479" t="s">
        <v>11</v>
      </c>
      <c r="B20" s="1481" t="s">
        <v>11</v>
      </c>
      <c r="C20" s="1938" t="s">
        <v>35</v>
      </c>
      <c r="D20" s="1940" t="s">
        <v>87</v>
      </c>
      <c r="E20" s="1956" t="s">
        <v>41</v>
      </c>
      <c r="F20" s="1958" t="s">
        <v>76</v>
      </c>
      <c r="G20" s="702" t="s">
        <v>37</v>
      </c>
      <c r="H20" s="699">
        <f>I20+K20</f>
        <v>244.7</v>
      </c>
      <c r="I20" s="700">
        <v>244.7</v>
      </c>
      <c r="J20" s="700">
        <v>230.6</v>
      </c>
      <c r="K20" s="701"/>
      <c r="L20" s="749">
        <v>270</v>
      </c>
      <c r="M20" s="750">
        <v>300</v>
      </c>
      <c r="N20" s="1961" t="s">
        <v>88</v>
      </c>
      <c r="O20" s="702">
        <v>8</v>
      </c>
      <c r="P20" s="56">
        <v>8</v>
      </c>
      <c r="Q20" s="702">
        <v>8</v>
      </c>
      <c r="R20" s="74"/>
      <c r="S20" s="42"/>
      <c r="T20" s="47"/>
      <c r="U20" s="42"/>
      <c r="V20" s="42"/>
      <c r="W20" s="42"/>
    </row>
    <row r="21" spans="1:23">
      <c r="A21" s="1480"/>
      <c r="B21" s="1482"/>
      <c r="C21" s="1950"/>
      <c r="D21" s="1951"/>
      <c r="E21" s="1952"/>
      <c r="F21" s="1959"/>
      <c r="G21" s="1451" t="s">
        <v>56</v>
      </c>
      <c r="H21" s="57">
        <f>I21+K21</f>
        <v>0</v>
      </c>
      <c r="I21" s="58">
        <v>0</v>
      </c>
      <c r="J21" s="58">
        <v>0</v>
      </c>
      <c r="K21" s="75"/>
      <c r="L21" s="76"/>
      <c r="M21" s="61"/>
      <c r="N21" s="1962"/>
      <c r="O21" s="1451"/>
      <c r="P21" s="978"/>
      <c r="Q21" s="1451"/>
      <c r="R21" s="74"/>
      <c r="S21" s="42"/>
      <c r="T21" s="47"/>
      <c r="U21" s="42"/>
      <c r="V21" s="42"/>
      <c r="W21" s="42"/>
    </row>
    <row r="22" spans="1:23" ht="13.8" thickBot="1">
      <c r="A22" s="1493"/>
      <c r="B22" s="703"/>
      <c r="C22" s="1939"/>
      <c r="D22" s="1941"/>
      <c r="E22" s="1957"/>
      <c r="F22" s="1960"/>
      <c r="G22" s="684" t="s">
        <v>12</v>
      </c>
      <c r="H22" s="694">
        <f>H20+H21</f>
        <v>244.7</v>
      </c>
      <c r="I22" s="33">
        <f>I20+I21</f>
        <v>244.7</v>
      </c>
      <c r="J22" s="33">
        <f>J20+J21</f>
        <v>230.6</v>
      </c>
      <c r="K22" s="69">
        <f>K20</f>
        <v>0</v>
      </c>
      <c r="L22" s="77">
        <f>L20</f>
        <v>270</v>
      </c>
      <c r="M22" s="28">
        <f>M20</f>
        <v>300</v>
      </c>
      <c r="N22" s="1963"/>
      <c r="O22" s="71"/>
      <c r="P22" s="72"/>
      <c r="Q22" s="71"/>
      <c r="R22" s="74"/>
      <c r="S22" s="42"/>
      <c r="T22" s="47"/>
      <c r="U22" s="42"/>
      <c r="V22" s="42"/>
      <c r="W22" s="42"/>
    </row>
    <row r="23" spans="1:23">
      <c r="A23" s="1479" t="s">
        <v>11</v>
      </c>
      <c r="B23" s="1481" t="s">
        <v>11</v>
      </c>
      <c r="C23" s="1938" t="s">
        <v>59</v>
      </c>
      <c r="D23" s="1940" t="s">
        <v>89</v>
      </c>
      <c r="E23" s="1920" t="s">
        <v>41</v>
      </c>
      <c r="F23" s="1942" t="s">
        <v>76</v>
      </c>
      <c r="G23" s="702" t="s">
        <v>37</v>
      </c>
      <c r="H23" s="699">
        <f>I23+K23</f>
        <v>17.600000000000001</v>
      </c>
      <c r="I23" s="700">
        <v>17.600000000000001</v>
      </c>
      <c r="J23" s="700"/>
      <c r="K23" s="701">
        <v>0</v>
      </c>
      <c r="L23" s="749">
        <v>40</v>
      </c>
      <c r="M23" s="750">
        <v>40</v>
      </c>
      <c r="N23" s="78"/>
      <c r="O23" s="702"/>
      <c r="P23" s="56"/>
      <c r="Q23" s="702"/>
      <c r="R23" s="79"/>
      <c r="S23" s="42"/>
      <c r="T23" s="47"/>
      <c r="U23" s="42"/>
      <c r="V23" s="42"/>
      <c r="W23" s="42"/>
    </row>
    <row r="24" spans="1:23" ht="27" customHeight="1" thickBot="1">
      <c r="A24" s="1493"/>
      <c r="B24" s="703"/>
      <c r="C24" s="1939"/>
      <c r="D24" s="1941"/>
      <c r="E24" s="1922"/>
      <c r="F24" s="1943"/>
      <c r="G24" s="684" t="s">
        <v>12</v>
      </c>
      <c r="H24" s="694">
        <f t="shared" ref="H24:M24" si="2">H23</f>
        <v>17.600000000000001</v>
      </c>
      <c r="I24" s="33">
        <f>I23</f>
        <v>17.600000000000001</v>
      </c>
      <c r="J24" s="33">
        <f t="shared" si="2"/>
        <v>0</v>
      </c>
      <c r="K24" s="69">
        <f t="shared" si="2"/>
        <v>0</v>
      </c>
      <c r="L24" s="77">
        <f t="shared" si="2"/>
        <v>40</v>
      </c>
      <c r="M24" s="28">
        <f t="shared" si="2"/>
        <v>40</v>
      </c>
      <c r="N24" s="1456"/>
      <c r="O24" s="71"/>
      <c r="P24" s="72"/>
      <c r="Q24" s="80"/>
      <c r="R24" s="79"/>
      <c r="S24" s="42"/>
      <c r="T24" s="47"/>
      <c r="U24" s="42"/>
      <c r="V24" s="42"/>
      <c r="W24" s="42"/>
    </row>
    <row r="25" spans="1:23" ht="13.8" thickBot="1">
      <c r="A25" s="681" t="s">
        <v>11</v>
      </c>
      <c r="B25" s="688" t="s">
        <v>11</v>
      </c>
      <c r="C25" s="1944" t="s">
        <v>14</v>
      </c>
      <c r="D25" s="1945"/>
      <c r="E25" s="1945"/>
      <c r="F25" s="1945"/>
      <c r="G25" s="1946"/>
      <c r="H25" s="30">
        <f t="shared" ref="H25:M25" si="3">H24+H22+H19+H14</f>
        <v>5492.8</v>
      </c>
      <c r="I25" s="30">
        <f t="shared" si="3"/>
        <v>5456.3</v>
      </c>
      <c r="J25" s="30">
        <f t="shared" si="3"/>
        <v>4640.5</v>
      </c>
      <c r="K25" s="30">
        <f t="shared" si="3"/>
        <v>36.5</v>
      </c>
      <c r="L25" s="30">
        <f t="shared" si="3"/>
        <v>5930</v>
      </c>
      <c r="M25" s="30">
        <f t="shared" si="3"/>
        <v>6305</v>
      </c>
      <c r="N25" s="689"/>
      <c r="O25" s="690"/>
      <c r="P25" s="690"/>
      <c r="Q25" s="691"/>
      <c r="R25" s="42"/>
      <c r="S25" s="42"/>
      <c r="T25" s="42"/>
      <c r="U25" s="42"/>
      <c r="V25" s="42"/>
      <c r="W25" s="42"/>
    </row>
    <row r="26" spans="1:23" ht="13.8" thickBot="1">
      <c r="A26" s="681" t="s">
        <v>11</v>
      </c>
      <c r="B26" s="682" t="s">
        <v>13</v>
      </c>
      <c r="C26" s="1947" t="s">
        <v>90</v>
      </c>
      <c r="D26" s="1948"/>
      <c r="E26" s="1948"/>
      <c r="F26" s="1948"/>
      <c r="G26" s="1948"/>
      <c r="H26" s="1948"/>
      <c r="I26" s="1948"/>
      <c r="J26" s="1948"/>
      <c r="K26" s="1948"/>
      <c r="L26" s="1948"/>
      <c r="M26" s="1948"/>
      <c r="N26" s="1948"/>
      <c r="O26" s="1948"/>
      <c r="P26" s="1948"/>
      <c r="Q26" s="1949"/>
      <c r="R26" s="42"/>
      <c r="S26" s="42"/>
      <c r="T26" s="42"/>
      <c r="U26" s="42"/>
      <c r="V26" s="42"/>
      <c r="W26" s="42"/>
    </row>
    <row r="27" spans="1:23">
      <c r="A27" s="1967" t="s">
        <v>11</v>
      </c>
      <c r="B27" s="1970" t="s">
        <v>13</v>
      </c>
      <c r="C27" s="1914" t="s">
        <v>11</v>
      </c>
      <c r="D27" s="1973" t="s">
        <v>91</v>
      </c>
      <c r="E27" s="1920" t="s">
        <v>41</v>
      </c>
      <c r="F27" s="1976" t="s">
        <v>92</v>
      </c>
      <c r="G27" s="706" t="s">
        <v>93</v>
      </c>
      <c r="H27" s="81">
        <f>I27+K27</f>
        <v>1.5</v>
      </c>
      <c r="I27" s="707">
        <v>1.5</v>
      </c>
      <c r="J27" s="82">
        <v>0</v>
      </c>
      <c r="K27" s="708">
        <v>0</v>
      </c>
      <c r="L27" s="83">
        <v>1.5</v>
      </c>
      <c r="M27" s="709">
        <v>1.5</v>
      </c>
      <c r="N27" s="1964"/>
      <c r="O27" s="1064"/>
      <c r="P27" s="1064"/>
      <c r="Q27" s="1065"/>
      <c r="R27" s="42"/>
      <c r="S27" s="42"/>
      <c r="T27" s="47"/>
      <c r="U27" s="42"/>
      <c r="V27" s="42"/>
      <c r="W27" s="42"/>
    </row>
    <row r="28" spans="1:23">
      <c r="A28" s="1968"/>
      <c r="B28" s="1971"/>
      <c r="C28" s="1950"/>
      <c r="D28" s="1974"/>
      <c r="E28" s="1921"/>
      <c r="F28" s="1977"/>
      <c r="G28" s="84"/>
      <c r="H28" s="85"/>
      <c r="I28" s="86"/>
      <c r="J28" s="87"/>
      <c r="K28" s="87"/>
      <c r="L28" s="88"/>
      <c r="M28" s="89"/>
      <c r="N28" s="1965"/>
      <c r="O28" s="1066"/>
      <c r="P28" s="1066"/>
      <c r="Q28" s="1070"/>
      <c r="R28" s="42"/>
      <c r="S28" s="42"/>
      <c r="T28" s="47"/>
      <c r="U28" s="42"/>
      <c r="V28" s="42"/>
      <c r="W28" s="42"/>
    </row>
    <row r="29" spans="1:23" ht="13.8" thickBot="1">
      <c r="A29" s="1969"/>
      <c r="B29" s="1972"/>
      <c r="C29" s="1916"/>
      <c r="D29" s="1975"/>
      <c r="E29" s="1922"/>
      <c r="F29" s="1922"/>
      <c r="G29" s="710" t="s">
        <v>12</v>
      </c>
      <c r="H29" s="90">
        <f>H27</f>
        <v>1.5</v>
      </c>
      <c r="I29" s="711">
        <f>I27</f>
        <v>1.5</v>
      </c>
      <c r="J29" s="91">
        <f>J27</f>
        <v>0</v>
      </c>
      <c r="K29" s="91">
        <f>SUM(K27:K28)</f>
        <v>0</v>
      </c>
      <c r="L29" s="753">
        <f>L27</f>
        <v>1.5</v>
      </c>
      <c r="M29" s="753">
        <f>M27</f>
        <v>1.5</v>
      </c>
      <c r="N29" s="1966"/>
      <c r="O29" s="977"/>
      <c r="P29" s="977"/>
      <c r="Q29" s="976"/>
      <c r="R29" s="42"/>
      <c r="S29" s="42"/>
      <c r="T29" s="47"/>
      <c r="U29" s="42"/>
      <c r="V29" s="42"/>
      <c r="W29" s="42"/>
    </row>
    <row r="30" spans="1:23">
      <c r="A30" s="1967" t="s">
        <v>11</v>
      </c>
      <c r="B30" s="1970" t="s">
        <v>13</v>
      </c>
      <c r="C30" s="1914" t="s">
        <v>13</v>
      </c>
      <c r="D30" s="1973" t="s">
        <v>94</v>
      </c>
      <c r="E30" s="1920" t="s">
        <v>41</v>
      </c>
      <c r="F30" s="1976" t="s">
        <v>92</v>
      </c>
      <c r="G30" s="706" t="s">
        <v>93</v>
      </c>
      <c r="H30" s="81">
        <f>I30+K30</f>
        <v>48.7</v>
      </c>
      <c r="I30" s="707">
        <v>48.7</v>
      </c>
      <c r="J30" s="82">
        <v>0</v>
      </c>
      <c r="K30" s="708">
        <v>0</v>
      </c>
      <c r="L30" s="83">
        <v>50</v>
      </c>
      <c r="M30" s="709">
        <v>50</v>
      </c>
      <c r="N30" s="1964" t="s">
        <v>95</v>
      </c>
      <c r="O30" s="1064">
        <v>5000</v>
      </c>
      <c r="P30" s="1064" t="s">
        <v>62</v>
      </c>
      <c r="Q30" s="1065" t="s">
        <v>62</v>
      </c>
      <c r="R30" s="42"/>
      <c r="S30" s="42"/>
      <c r="T30" s="47"/>
      <c r="U30" s="42"/>
      <c r="V30" s="42"/>
      <c r="W30" s="42"/>
    </row>
    <row r="31" spans="1:23">
      <c r="A31" s="1968"/>
      <c r="B31" s="1971"/>
      <c r="C31" s="1950"/>
      <c r="D31" s="1974"/>
      <c r="E31" s="1921"/>
      <c r="F31" s="1977"/>
      <c r="G31" s="84"/>
      <c r="H31" s="85"/>
      <c r="I31" s="86"/>
      <c r="J31" s="87"/>
      <c r="K31" s="87"/>
      <c r="L31" s="88"/>
      <c r="M31" s="89"/>
      <c r="N31" s="1965"/>
      <c r="O31" s="1066"/>
      <c r="P31" s="1066"/>
      <c r="Q31" s="1070"/>
      <c r="R31" s="42"/>
      <c r="S31" s="42"/>
      <c r="T31" s="47"/>
      <c r="U31" s="42"/>
      <c r="V31" s="42"/>
      <c r="W31" s="42"/>
    </row>
    <row r="32" spans="1:23" ht="21.6" customHeight="1" thickBot="1">
      <c r="A32" s="1969"/>
      <c r="B32" s="1972"/>
      <c r="C32" s="1916"/>
      <c r="D32" s="1975"/>
      <c r="E32" s="1922"/>
      <c r="F32" s="1922"/>
      <c r="G32" s="710" t="s">
        <v>12</v>
      </c>
      <c r="H32" s="90">
        <f>H30</f>
        <v>48.7</v>
      </c>
      <c r="I32" s="711">
        <f>I30</f>
        <v>48.7</v>
      </c>
      <c r="J32" s="91">
        <f>J30</f>
        <v>0</v>
      </c>
      <c r="K32" s="91">
        <f>SUM(K30:K31)</f>
        <v>0</v>
      </c>
      <c r="L32" s="753">
        <f>L30</f>
        <v>50</v>
      </c>
      <c r="M32" s="753">
        <f>M30</f>
        <v>50</v>
      </c>
      <c r="N32" s="1966"/>
      <c r="O32" s="977"/>
      <c r="P32" s="977"/>
      <c r="Q32" s="976"/>
      <c r="R32" s="42"/>
      <c r="S32" s="42"/>
      <c r="T32" s="47"/>
      <c r="U32" s="42"/>
      <c r="V32" s="42"/>
      <c r="W32" s="42"/>
    </row>
    <row r="33" spans="1:23">
      <c r="A33" s="1967" t="s">
        <v>11</v>
      </c>
      <c r="B33" s="1970" t="s">
        <v>13</v>
      </c>
      <c r="C33" s="1914" t="s">
        <v>35</v>
      </c>
      <c r="D33" s="1973" t="s">
        <v>96</v>
      </c>
      <c r="E33" s="1920" t="s">
        <v>41</v>
      </c>
      <c r="F33" s="1976" t="s">
        <v>76</v>
      </c>
      <c r="G33" s="706" t="s">
        <v>93</v>
      </c>
      <c r="H33" s="81">
        <f>I33+K33</f>
        <v>40.9</v>
      </c>
      <c r="I33" s="707">
        <v>40.9</v>
      </c>
      <c r="J33" s="82">
        <v>0</v>
      </c>
      <c r="K33" s="708">
        <v>0</v>
      </c>
      <c r="L33" s="83">
        <v>40</v>
      </c>
      <c r="M33" s="709">
        <v>40</v>
      </c>
      <c r="N33" s="1964"/>
      <c r="O33" s="1064"/>
      <c r="P33" s="1064"/>
      <c r="Q33" s="1065"/>
      <c r="R33" s="42"/>
      <c r="S33" s="42"/>
      <c r="T33" s="47"/>
      <c r="U33" s="42"/>
      <c r="V33" s="42"/>
      <c r="W33" s="42"/>
    </row>
    <row r="34" spans="1:23" ht="18" customHeight="1" thickBot="1">
      <c r="A34" s="1969"/>
      <c r="B34" s="1972"/>
      <c r="C34" s="1916"/>
      <c r="D34" s="1975"/>
      <c r="E34" s="1922"/>
      <c r="F34" s="1922"/>
      <c r="G34" s="710" t="s">
        <v>12</v>
      </c>
      <c r="H34" s="90">
        <f>H33</f>
        <v>40.9</v>
      </c>
      <c r="I34" s="711">
        <f>I33</f>
        <v>40.9</v>
      </c>
      <c r="J34" s="91">
        <f>J33</f>
        <v>0</v>
      </c>
      <c r="K34" s="91">
        <f>SUM(K33:K33)</f>
        <v>0</v>
      </c>
      <c r="L34" s="753">
        <f>L33</f>
        <v>40</v>
      </c>
      <c r="M34" s="753">
        <f>M33</f>
        <v>40</v>
      </c>
      <c r="N34" s="1966"/>
      <c r="O34" s="977"/>
      <c r="P34" s="977"/>
      <c r="Q34" s="976"/>
      <c r="R34" s="42"/>
      <c r="S34" s="42"/>
      <c r="T34" s="47"/>
      <c r="U34" s="42"/>
      <c r="V34" s="42"/>
      <c r="W34" s="42"/>
    </row>
    <row r="35" spans="1:23">
      <c r="A35" s="1967" t="s">
        <v>11</v>
      </c>
      <c r="B35" s="1970" t="s">
        <v>13</v>
      </c>
      <c r="C35" s="1914" t="s">
        <v>36</v>
      </c>
      <c r="D35" s="1973" t="s">
        <v>97</v>
      </c>
      <c r="E35" s="1920" t="s">
        <v>41</v>
      </c>
      <c r="F35" s="1976" t="s">
        <v>98</v>
      </c>
      <c r="G35" s="706" t="s">
        <v>93</v>
      </c>
      <c r="H35" s="81">
        <f>I35+K35</f>
        <v>15</v>
      </c>
      <c r="I35" s="707">
        <v>15</v>
      </c>
      <c r="J35" s="82">
        <v>0</v>
      </c>
      <c r="K35" s="708">
        <v>0</v>
      </c>
      <c r="L35" s="83">
        <v>16</v>
      </c>
      <c r="M35" s="709">
        <v>17</v>
      </c>
      <c r="N35" s="1964"/>
      <c r="O35" s="1064"/>
      <c r="P35" s="1064"/>
      <c r="Q35" s="1065"/>
      <c r="R35" s="42"/>
      <c r="S35" s="42"/>
      <c r="T35" s="47"/>
      <c r="U35" s="42"/>
      <c r="V35" s="42"/>
      <c r="W35" s="42"/>
    </row>
    <row r="36" spans="1:23" ht="31.95" customHeight="1" thickBot="1">
      <c r="A36" s="1969"/>
      <c r="B36" s="1972"/>
      <c r="C36" s="1916"/>
      <c r="D36" s="1975"/>
      <c r="E36" s="1922"/>
      <c r="F36" s="1922"/>
      <c r="G36" s="710" t="s">
        <v>12</v>
      </c>
      <c r="H36" s="90">
        <f>H35</f>
        <v>15</v>
      </c>
      <c r="I36" s="711">
        <f>I35</f>
        <v>15</v>
      </c>
      <c r="J36" s="91">
        <f>J35</f>
        <v>0</v>
      </c>
      <c r="K36" s="91">
        <f>SUM(K35:K35)</f>
        <v>0</v>
      </c>
      <c r="L36" s="753">
        <f>L35</f>
        <v>16</v>
      </c>
      <c r="M36" s="753">
        <f>M35</f>
        <v>17</v>
      </c>
      <c r="N36" s="1966"/>
      <c r="O36" s="977"/>
      <c r="P36" s="977"/>
      <c r="Q36" s="976"/>
      <c r="R36" s="42"/>
      <c r="S36" s="42"/>
      <c r="T36" s="47"/>
      <c r="U36" s="42"/>
      <c r="V36" s="42"/>
      <c r="W36" s="42"/>
    </row>
    <row r="37" spans="1:23">
      <c r="A37" s="1967" t="s">
        <v>11</v>
      </c>
      <c r="B37" s="1970" t="s">
        <v>13</v>
      </c>
      <c r="C37" s="1914" t="s">
        <v>58</v>
      </c>
      <c r="D37" s="1973" t="s">
        <v>99</v>
      </c>
      <c r="E37" s="1920" t="s">
        <v>41</v>
      </c>
      <c r="F37" s="1976" t="s">
        <v>100</v>
      </c>
      <c r="G37" s="706" t="s">
        <v>93</v>
      </c>
      <c r="H37" s="81">
        <f>I37+K37</f>
        <v>5.4</v>
      </c>
      <c r="I37" s="707">
        <v>5.4</v>
      </c>
      <c r="J37" s="82">
        <v>0</v>
      </c>
      <c r="K37" s="708">
        <v>0</v>
      </c>
      <c r="L37" s="83">
        <v>6</v>
      </c>
      <c r="M37" s="709">
        <v>6</v>
      </c>
      <c r="N37" s="1964"/>
      <c r="O37" s="1064"/>
      <c r="P37" s="1064"/>
      <c r="Q37" s="1065"/>
      <c r="R37" s="42"/>
      <c r="S37" s="42"/>
      <c r="T37" s="47"/>
      <c r="U37" s="42"/>
      <c r="V37" s="42"/>
      <c r="W37" s="42"/>
    </row>
    <row r="38" spans="1:23" ht="11.4" customHeight="1" thickBot="1">
      <c r="A38" s="1969"/>
      <c r="B38" s="1972"/>
      <c r="C38" s="1916"/>
      <c r="D38" s="1975"/>
      <c r="E38" s="1922"/>
      <c r="F38" s="1922"/>
      <c r="G38" s="710" t="s">
        <v>12</v>
      </c>
      <c r="H38" s="90">
        <f>H37</f>
        <v>5.4</v>
      </c>
      <c r="I38" s="711">
        <f>I37</f>
        <v>5.4</v>
      </c>
      <c r="J38" s="91">
        <f>J37</f>
        <v>0</v>
      </c>
      <c r="K38" s="91">
        <f>SUM(K37:K37)</f>
        <v>0</v>
      </c>
      <c r="L38" s="753">
        <f>L37</f>
        <v>6</v>
      </c>
      <c r="M38" s="753">
        <f>M37</f>
        <v>6</v>
      </c>
      <c r="N38" s="1966"/>
      <c r="O38" s="977"/>
      <c r="P38" s="977"/>
      <c r="Q38" s="976"/>
      <c r="R38" s="42"/>
      <c r="S38" s="42"/>
      <c r="T38" s="47"/>
      <c r="U38" s="42"/>
      <c r="V38" s="42"/>
      <c r="W38" s="42"/>
    </row>
    <row r="39" spans="1:23">
      <c r="A39" s="1967" t="s">
        <v>11</v>
      </c>
      <c r="B39" s="1970" t="s">
        <v>13</v>
      </c>
      <c r="C39" s="1914" t="s">
        <v>38</v>
      </c>
      <c r="D39" s="1973" t="s">
        <v>101</v>
      </c>
      <c r="E39" s="1920" t="s">
        <v>41</v>
      </c>
      <c r="F39" s="1976" t="s">
        <v>98</v>
      </c>
      <c r="G39" s="706" t="s">
        <v>93</v>
      </c>
      <c r="H39" s="81">
        <f>I39+K39</f>
        <v>59.5</v>
      </c>
      <c r="I39" s="707">
        <v>59.5</v>
      </c>
      <c r="J39" s="708">
        <v>0</v>
      </c>
      <c r="K39" s="708">
        <v>0</v>
      </c>
      <c r="L39" s="83">
        <v>60</v>
      </c>
      <c r="M39" s="709">
        <v>60</v>
      </c>
      <c r="N39" s="1964"/>
      <c r="O39" s="92"/>
      <c r="P39" s="1064"/>
      <c r="Q39" s="93"/>
      <c r="R39" s="42"/>
      <c r="S39" s="42"/>
      <c r="T39" s="47"/>
      <c r="U39" s="42"/>
      <c r="V39" s="42"/>
      <c r="W39" s="42"/>
    </row>
    <row r="40" spans="1:23" ht="11.4" customHeight="1" thickBot="1">
      <c r="A40" s="1969"/>
      <c r="B40" s="1972"/>
      <c r="C40" s="1916"/>
      <c r="D40" s="1975"/>
      <c r="E40" s="1922"/>
      <c r="F40" s="1922"/>
      <c r="G40" s="710" t="s">
        <v>12</v>
      </c>
      <c r="H40" s="90">
        <f t="shared" ref="H40:M40" si="4">H39</f>
        <v>59.5</v>
      </c>
      <c r="I40" s="711">
        <f t="shared" si="4"/>
        <v>59.5</v>
      </c>
      <c r="J40" s="91">
        <f t="shared" si="4"/>
        <v>0</v>
      </c>
      <c r="K40" s="91">
        <f t="shared" si="4"/>
        <v>0</v>
      </c>
      <c r="L40" s="753">
        <f t="shared" si="4"/>
        <v>60</v>
      </c>
      <c r="M40" s="753">
        <f t="shared" si="4"/>
        <v>60</v>
      </c>
      <c r="N40" s="1966"/>
      <c r="O40" s="94"/>
      <c r="P40" s="94"/>
      <c r="Q40" s="95"/>
      <c r="R40" s="42"/>
      <c r="S40" s="42"/>
      <c r="T40" s="47"/>
      <c r="U40" s="42"/>
      <c r="V40" s="42"/>
      <c r="W40" s="42"/>
    </row>
    <row r="41" spans="1:23">
      <c r="A41" s="1967" t="s">
        <v>11</v>
      </c>
      <c r="B41" s="1970" t="s">
        <v>13</v>
      </c>
      <c r="C41" s="1914" t="s">
        <v>59</v>
      </c>
      <c r="D41" s="1981" t="s">
        <v>641</v>
      </c>
      <c r="E41" s="1920" t="s">
        <v>41</v>
      </c>
      <c r="F41" s="1976" t="s">
        <v>102</v>
      </c>
      <c r="G41" s="706" t="s">
        <v>93</v>
      </c>
      <c r="H41" s="1411">
        <f>I41+K41</f>
        <v>25.3</v>
      </c>
      <c r="I41" s="1051">
        <v>25.3</v>
      </c>
      <c r="J41" s="708">
        <v>0</v>
      </c>
      <c r="K41" s="708">
        <v>0</v>
      </c>
      <c r="L41" s="83">
        <v>15</v>
      </c>
      <c r="M41" s="709">
        <v>15</v>
      </c>
      <c r="N41" s="1964"/>
      <c r="O41" s="92"/>
      <c r="P41" s="1064"/>
      <c r="Q41" s="93"/>
      <c r="R41" s="42"/>
      <c r="S41" s="42"/>
      <c r="T41" s="47"/>
      <c r="U41" s="42"/>
      <c r="V41" s="42"/>
      <c r="W41" s="42"/>
    </row>
    <row r="42" spans="1:23" ht="13.8" thickBot="1">
      <c r="A42" s="1969"/>
      <c r="B42" s="1972"/>
      <c r="C42" s="1916"/>
      <c r="D42" s="1982"/>
      <c r="E42" s="1922"/>
      <c r="F42" s="1922"/>
      <c r="G42" s="710" t="s">
        <v>12</v>
      </c>
      <c r="H42" s="90">
        <f>H41</f>
        <v>25.3</v>
      </c>
      <c r="I42" s="711">
        <f>I41</f>
        <v>25.3</v>
      </c>
      <c r="J42" s="91">
        <f>J41</f>
        <v>0</v>
      </c>
      <c r="K42" s="91">
        <f>SUM(K41:K41)</f>
        <v>0</v>
      </c>
      <c r="L42" s="753">
        <f>L41</f>
        <v>15</v>
      </c>
      <c r="M42" s="753">
        <f>M41</f>
        <v>15</v>
      </c>
      <c r="N42" s="1966"/>
      <c r="O42" s="94"/>
      <c r="P42" s="94"/>
      <c r="Q42" s="95"/>
      <c r="R42" s="42"/>
      <c r="S42" s="42"/>
      <c r="T42" s="47"/>
      <c r="U42" s="42"/>
      <c r="V42" s="42"/>
      <c r="W42" s="42"/>
    </row>
    <row r="43" spans="1:23">
      <c r="A43" s="1967" t="s">
        <v>11</v>
      </c>
      <c r="B43" s="1970" t="s">
        <v>13</v>
      </c>
      <c r="C43" s="1914" t="s">
        <v>39</v>
      </c>
      <c r="D43" s="1875" t="s">
        <v>569</v>
      </c>
      <c r="E43" s="1920" t="s">
        <v>41</v>
      </c>
      <c r="F43" s="1978" t="s">
        <v>103</v>
      </c>
      <c r="G43" s="706" t="s">
        <v>93</v>
      </c>
      <c r="H43" s="1411">
        <f>I43+K43</f>
        <v>16.5</v>
      </c>
      <c r="I43" s="1051">
        <v>16.5</v>
      </c>
      <c r="J43" s="708">
        <v>0</v>
      </c>
      <c r="K43" s="708">
        <v>0</v>
      </c>
      <c r="L43" s="83">
        <v>17</v>
      </c>
      <c r="M43" s="709">
        <v>18</v>
      </c>
      <c r="N43" s="1979"/>
      <c r="O43" s="92"/>
      <c r="P43" s="1064"/>
      <c r="Q43" s="1065"/>
      <c r="R43" s="96"/>
      <c r="S43" s="42"/>
      <c r="T43" s="47"/>
      <c r="U43" s="42"/>
      <c r="V43" s="42"/>
      <c r="W43" s="42"/>
    </row>
    <row r="44" spans="1:23" ht="13.8" thickBot="1">
      <c r="A44" s="1969"/>
      <c r="B44" s="1972"/>
      <c r="C44" s="1916"/>
      <c r="D44" s="1533"/>
      <c r="E44" s="1922"/>
      <c r="F44" s="1922"/>
      <c r="G44" s="710" t="s">
        <v>12</v>
      </c>
      <c r="H44" s="90">
        <f t="shared" ref="H44:M44" si="5">H43*1</f>
        <v>16.5</v>
      </c>
      <c r="I44" s="90">
        <f t="shared" si="5"/>
        <v>16.5</v>
      </c>
      <c r="J44" s="90">
        <f t="shared" si="5"/>
        <v>0</v>
      </c>
      <c r="K44" s="90">
        <f t="shared" si="5"/>
        <v>0</v>
      </c>
      <c r="L44" s="90">
        <f t="shared" si="5"/>
        <v>17</v>
      </c>
      <c r="M44" s="90">
        <f t="shared" si="5"/>
        <v>18</v>
      </c>
      <c r="N44" s="1980"/>
      <c r="O44" s="94"/>
      <c r="P44" s="94"/>
      <c r="Q44" s="95"/>
      <c r="R44" s="42"/>
      <c r="S44" s="42"/>
      <c r="T44" s="47"/>
      <c r="U44" s="42"/>
      <c r="V44" s="42"/>
      <c r="W44" s="42"/>
    </row>
    <row r="45" spans="1:23">
      <c r="A45" s="1967" t="s">
        <v>11</v>
      </c>
      <c r="B45" s="1970" t="s">
        <v>13</v>
      </c>
      <c r="C45" s="1914" t="s">
        <v>60</v>
      </c>
      <c r="D45" s="1973" t="s">
        <v>105</v>
      </c>
      <c r="E45" s="1920" t="s">
        <v>41</v>
      </c>
      <c r="F45" s="1976" t="s">
        <v>106</v>
      </c>
      <c r="G45" s="706" t="s">
        <v>93</v>
      </c>
      <c r="H45" s="81">
        <f>I45+K45</f>
        <v>16.600000000000001</v>
      </c>
      <c r="I45" s="707">
        <v>16.600000000000001</v>
      </c>
      <c r="J45" s="82">
        <v>0</v>
      </c>
      <c r="K45" s="708">
        <v>0</v>
      </c>
      <c r="L45" s="83">
        <v>17</v>
      </c>
      <c r="M45" s="709">
        <v>17</v>
      </c>
      <c r="N45" s="1964" t="s">
        <v>107</v>
      </c>
      <c r="O45" s="1064">
        <v>1500</v>
      </c>
      <c r="P45" s="1064" t="s">
        <v>104</v>
      </c>
      <c r="Q45" s="1065" t="s">
        <v>104</v>
      </c>
      <c r="R45" s="42"/>
      <c r="S45" s="42"/>
      <c r="T45" s="47"/>
      <c r="U45" s="42"/>
      <c r="V45" s="42"/>
      <c r="W45" s="42"/>
    </row>
    <row r="46" spans="1:23" ht="13.8" thickBot="1">
      <c r="A46" s="1969"/>
      <c r="B46" s="1972"/>
      <c r="C46" s="1916"/>
      <c r="D46" s="1975"/>
      <c r="E46" s="1922"/>
      <c r="F46" s="1922"/>
      <c r="G46" s="710" t="s">
        <v>12</v>
      </c>
      <c r="H46" s="90">
        <f>H45</f>
        <v>16.600000000000001</v>
      </c>
      <c r="I46" s="711">
        <f>I45</f>
        <v>16.600000000000001</v>
      </c>
      <c r="J46" s="91">
        <f>J45</f>
        <v>0</v>
      </c>
      <c r="K46" s="91">
        <f>SUM(K45:K45)</f>
        <v>0</v>
      </c>
      <c r="L46" s="753">
        <f>L45</f>
        <v>17</v>
      </c>
      <c r="M46" s="753">
        <f>M45</f>
        <v>17</v>
      </c>
      <c r="N46" s="1966"/>
      <c r="O46" s="94"/>
      <c r="P46" s="94"/>
      <c r="Q46" s="95"/>
      <c r="R46" s="42"/>
      <c r="S46" s="42"/>
      <c r="T46" s="47"/>
      <c r="U46" s="42"/>
      <c r="V46" s="42"/>
      <c r="W46" s="42"/>
    </row>
    <row r="47" spans="1:23">
      <c r="A47" s="1967" t="s">
        <v>11</v>
      </c>
      <c r="B47" s="1970" t="s">
        <v>13</v>
      </c>
      <c r="C47" s="1914" t="s">
        <v>61</v>
      </c>
      <c r="D47" s="1973" t="s">
        <v>108</v>
      </c>
      <c r="E47" s="1920" t="s">
        <v>41</v>
      </c>
      <c r="F47" s="1976" t="s">
        <v>98</v>
      </c>
      <c r="G47" s="706" t="s">
        <v>93</v>
      </c>
      <c r="H47" s="81">
        <f>I47+K47</f>
        <v>12.4</v>
      </c>
      <c r="I47" s="707">
        <v>12.4</v>
      </c>
      <c r="J47" s="708">
        <v>0</v>
      </c>
      <c r="K47" s="708">
        <v>0</v>
      </c>
      <c r="L47" s="83">
        <v>13</v>
      </c>
      <c r="M47" s="709">
        <v>13</v>
      </c>
      <c r="N47" s="1964"/>
      <c r="O47" s="92"/>
      <c r="P47" s="1064"/>
      <c r="Q47" s="93"/>
      <c r="R47" s="42"/>
      <c r="S47" s="42"/>
      <c r="T47" s="47"/>
      <c r="U47" s="42"/>
      <c r="V47" s="42"/>
      <c r="W47" s="42"/>
    </row>
    <row r="48" spans="1:23" ht="32.4" customHeight="1" thickBot="1">
      <c r="A48" s="1969"/>
      <c r="B48" s="1972"/>
      <c r="C48" s="1916"/>
      <c r="D48" s="1975"/>
      <c r="E48" s="1922"/>
      <c r="F48" s="1922"/>
      <c r="G48" s="710" t="s">
        <v>12</v>
      </c>
      <c r="H48" s="90">
        <f>H47</f>
        <v>12.4</v>
      </c>
      <c r="I48" s="711">
        <f>I47</f>
        <v>12.4</v>
      </c>
      <c r="J48" s="91">
        <f>J47</f>
        <v>0</v>
      </c>
      <c r="K48" s="91">
        <f>SUM(K47:K47)</f>
        <v>0</v>
      </c>
      <c r="L48" s="753">
        <f>L47</f>
        <v>13</v>
      </c>
      <c r="M48" s="753">
        <f>M47</f>
        <v>13</v>
      </c>
      <c r="N48" s="1966"/>
      <c r="O48" s="94"/>
      <c r="P48" s="94"/>
      <c r="Q48" s="95"/>
      <c r="R48" s="42"/>
      <c r="S48" s="42"/>
      <c r="T48" s="47"/>
      <c r="U48" s="42"/>
      <c r="V48" s="42"/>
      <c r="W48" s="42"/>
    </row>
    <row r="49" spans="1:23">
      <c r="A49" s="1967" t="s">
        <v>11</v>
      </c>
      <c r="B49" s="1970" t="s">
        <v>13</v>
      </c>
      <c r="C49" s="1914" t="s">
        <v>70</v>
      </c>
      <c r="D49" s="1973" t="s">
        <v>109</v>
      </c>
      <c r="E49" s="1920" t="s">
        <v>41</v>
      </c>
      <c r="F49" s="1984" t="s">
        <v>106</v>
      </c>
      <c r="G49" s="706" t="s">
        <v>93</v>
      </c>
      <c r="H49" s="81">
        <f>I49+K49</f>
        <v>0.6</v>
      </c>
      <c r="I49" s="707">
        <v>0.6</v>
      </c>
      <c r="J49" s="82">
        <v>0</v>
      </c>
      <c r="K49" s="708">
        <v>0</v>
      </c>
      <c r="L49" s="709">
        <v>1</v>
      </c>
      <c r="M49" s="709">
        <v>1</v>
      </c>
      <c r="N49" s="1964"/>
      <c r="O49" s="1064"/>
      <c r="P49" s="1064"/>
      <c r="Q49" s="1065"/>
      <c r="R49" s="42"/>
      <c r="S49" s="42"/>
      <c r="T49" s="47"/>
      <c r="U49" s="42"/>
      <c r="V49" s="42"/>
      <c r="W49" s="42"/>
    </row>
    <row r="50" spans="1:23" ht="24.6" customHeight="1" thickBot="1">
      <c r="A50" s="1969"/>
      <c r="B50" s="1972"/>
      <c r="C50" s="1916"/>
      <c r="D50" s="1975"/>
      <c r="E50" s="1922"/>
      <c r="F50" s="1985"/>
      <c r="G50" s="710" t="s">
        <v>12</v>
      </c>
      <c r="H50" s="90">
        <f>H49</f>
        <v>0.6</v>
      </c>
      <c r="I50" s="711">
        <f>I49</f>
        <v>0.6</v>
      </c>
      <c r="J50" s="91">
        <f>J49</f>
        <v>0</v>
      </c>
      <c r="K50" s="91">
        <f>SUM(K49:K49)</f>
        <v>0</v>
      </c>
      <c r="L50" s="753">
        <f>L49</f>
        <v>1</v>
      </c>
      <c r="M50" s="753">
        <f>M49</f>
        <v>1</v>
      </c>
      <c r="N50" s="1983"/>
      <c r="O50" s="977"/>
      <c r="P50" s="977"/>
      <c r="Q50" s="976"/>
      <c r="R50" s="42"/>
      <c r="S50" s="42"/>
      <c r="T50" s="47"/>
      <c r="U50" s="42"/>
      <c r="V50" s="42"/>
      <c r="W50" s="42"/>
    </row>
    <row r="51" spans="1:23">
      <c r="A51" s="1967" t="s">
        <v>11</v>
      </c>
      <c r="B51" s="1970" t="s">
        <v>13</v>
      </c>
      <c r="C51" s="1914" t="s">
        <v>63</v>
      </c>
      <c r="D51" s="1981" t="s">
        <v>829</v>
      </c>
      <c r="E51" s="1920" t="s">
        <v>41</v>
      </c>
      <c r="F51" s="1984" t="s">
        <v>110</v>
      </c>
      <c r="G51" s="1410" t="s">
        <v>93</v>
      </c>
      <c r="H51" s="1411">
        <f>I51+K51</f>
        <v>60.8</v>
      </c>
      <c r="I51" s="1051">
        <v>60.8</v>
      </c>
      <c r="J51" s="707">
        <v>0</v>
      </c>
      <c r="K51" s="708">
        <v>0</v>
      </c>
      <c r="L51" s="709">
        <v>60</v>
      </c>
      <c r="M51" s="709">
        <v>60</v>
      </c>
      <c r="N51" s="1964"/>
      <c r="O51" s="1064"/>
      <c r="P51" s="1064"/>
      <c r="Q51" s="1065"/>
      <c r="R51" s="42"/>
      <c r="S51" s="42"/>
      <c r="T51" s="47"/>
      <c r="U51" s="42"/>
      <c r="V51" s="42"/>
      <c r="W51" s="42"/>
    </row>
    <row r="52" spans="1:23" ht="29.4" customHeight="1" thickBot="1">
      <c r="A52" s="1969"/>
      <c r="B52" s="1972"/>
      <c r="C52" s="1916"/>
      <c r="D52" s="1982"/>
      <c r="E52" s="1922"/>
      <c r="F52" s="1985"/>
      <c r="G52" s="710" t="s">
        <v>12</v>
      </c>
      <c r="H52" s="90">
        <f t="shared" ref="H52:M52" si="6">H51</f>
        <v>60.8</v>
      </c>
      <c r="I52" s="711">
        <f t="shared" si="6"/>
        <v>60.8</v>
      </c>
      <c r="J52" s="711">
        <f t="shared" si="6"/>
        <v>0</v>
      </c>
      <c r="K52" s="90">
        <f t="shared" si="6"/>
        <v>0</v>
      </c>
      <c r="L52" s="753">
        <f t="shared" si="6"/>
        <v>60</v>
      </c>
      <c r="M52" s="753">
        <f t="shared" si="6"/>
        <v>60</v>
      </c>
      <c r="N52" s="1983"/>
      <c r="O52" s="977"/>
      <c r="P52" s="977"/>
      <c r="Q52" s="976"/>
      <c r="R52" s="42"/>
      <c r="S52" s="42"/>
      <c r="T52" s="47"/>
      <c r="U52" s="42"/>
      <c r="V52" s="42"/>
      <c r="W52" s="42"/>
    </row>
    <row r="53" spans="1:23">
      <c r="A53" s="1967" t="s">
        <v>11</v>
      </c>
      <c r="B53" s="1970" t="s">
        <v>13</v>
      </c>
      <c r="C53" s="1914" t="s">
        <v>40</v>
      </c>
      <c r="D53" s="1973" t="s">
        <v>111</v>
      </c>
      <c r="E53" s="1920" t="s">
        <v>41</v>
      </c>
      <c r="F53" s="1984" t="s">
        <v>112</v>
      </c>
      <c r="G53" s="706" t="s">
        <v>93</v>
      </c>
      <c r="H53" s="81">
        <f>I53+K53</f>
        <v>0</v>
      </c>
      <c r="I53" s="707">
        <v>0</v>
      </c>
      <c r="J53" s="707">
        <v>0</v>
      </c>
      <c r="K53" s="708">
        <v>0</v>
      </c>
      <c r="L53" s="709">
        <v>0</v>
      </c>
      <c r="M53" s="709">
        <v>0</v>
      </c>
      <c r="N53" s="1964"/>
      <c r="O53" s="1064"/>
      <c r="P53" s="1064"/>
      <c r="Q53" s="1065"/>
      <c r="R53" s="42"/>
      <c r="S53" s="42"/>
      <c r="T53" s="47"/>
      <c r="U53" s="42"/>
      <c r="V53" s="42"/>
      <c r="W53" s="42"/>
    </row>
    <row r="54" spans="1:23" ht="51" customHeight="1" thickBot="1">
      <c r="A54" s="1969"/>
      <c r="B54" s="1972"/>
      <c r="C54" s="1916"/>
      <c r="D54" s="1975"/>
      <c r="E54" s="1922"/>
      <c r="F54" s="1985"/>
      <c r="G54" s="710" t="s">
        <v>12</v>
      </c>
      <c r="H54" s="90">
        <f>H53</f>
        <v>0</v>
      </c>
      <c r="I54" s="711">
        <f>I53</f>
        <v>0</v>
      </c>
      <c r="J54" s="711">
        <f>J53</f>
        <v>0</v>
      </c>
      <c r="K54" s="91">
        <f>SUM(K53:K53)</f>
        <v>0</v>
      </c>
      <c r="L54" s="753">
        <f>L53</f>
        <v>0</v>
      </c>
      <c r="M54" s="753">
        <f>M53</f>
        <v>0</v>
      </c>
      <c r="N54" s="1983"/>
      <c r="O54" s="977"/>
      <c r="P54" s="977"/>
      <c r="Q54" s="976"/>
      <c r="R54" s="42"/>
      <c r="S54" s="42"/>
      <c r="T54" s="47"/>
      <c r="U54" s="42"/>
      <c r="V54" s="42"/>
      <c r="W54" s="42"/>
    </row>
    <row r="55" spans="1:23" s="671" customFormat="1" ht="18" customHeight="1">
      <c r="A55" s="1967" t="s">
        <v>11</v>
      </c>
      <c r="B55" s="1970" t="s">
        <v>13</v>
      </c>
      <c r="C55" s="1914" t="s">
        <v>343</v>
      </c>
      <c r="D55" s="1973" t="s">
        <v>570</v>
      </c>
      <c r="E55" s="1920" t="s">
        <v>41</v>
      </c>
      <c r="F55" s="1984" t="s">
        <v>112</v>
      </c>
      <c r="G55" s="706" t="s">
        <v>93</v>
      </c>
      <c r="H55" s="81">
        <f>I55+K55</f>
        <v>25.1</v>
      </c>
      <c r="I55" s="707">
        <v>25.1</v>
      </c>
      <c r="J55" s="707">
        <v>0</v>
      </c>
      <c r="K55" s="708">
        <v>0</v>
      </c>
      <c r="L55" s="709">
        <v>26</v>
      </c>
      <c r="M55" s="709">
        <v>26</v>
      </c>
      <c r="N55" s="1964"/>
      <c r="O55" s="1064"/>
      <c r="P55" s="1064"/>
      <c r="Q55" s="1065"/>
      <c r="R55" s="42"/>
      <c r="S55" s="42"/>
      <c r="T55" s="47"/>
      <c r="U55" s="42"/>
      <c r="V55" s="42"/>
      <c r="W55" s="42"/>
    </row>
    <row r="56" spans="1:23" s="671" customFormat="1" ht="15.6" customHeight="1" thickBot="1">
      <c r="A56" s="1969"/>
      <c r="B56" s="1972"/>
      <c r="C56" s="1916"/>
      <c r="D56" s="1975"/>
      <c r="E56" s="1922"/>
      <c r="F56" s="1985"/>
      <c r="G56" s="710" t="s">
        <v>12</v>
      </c>
      <c r="H56" s="90">
        <f>H55</f>
        <v>25.1</v>
      </c>
      <c r="I56" s="711">
        <f>I55</f>
        <v>25.1</v>
      </c>
      <c r="J56" s="711">
        <f>J55</f>
        <v>0</v>
      </c>
      <c r="K56" s="91">
        <f>SUM(K55:K55)</f>
        <v>0</v>
      </c>
      <c r="L56" s="753">
        <f>L55</f>
        <v>26</v>
      </c>
      <c r="M56" s="753">
        <f>M55</f>
        <v>26</v>
      </c>
      <c r="N56" s="1983"/>
      <c r="O56" s="977"/>
      <c r="P56" s="977"/>
      <c r="Q56" s="976"/>
      <c r="R56" s="42"/>
      <c r="S56" s="42"/>
      <c r="T56" s="47"/>
      <c r="U56" s="42"/>
      <c r="V56" s="42"/>
      <c r="W56" s="42"/>
    </row>
    <row r="57" spans="1:23" ht="13.8" thickBot="1">
      <c r="A57" s="692" t="s">
        <v>11</v>
      </c>
      <c r="B57" s="688" t="s">
        <v>13</v>
      </c>
      <c r="C57" s="1944" t="s">
        <v>14</v>
      </c>
      <c r="D57" s="1945"/>
      <c r="E57" s="1945"/>
      <c r="F57" s="1945"/>
      <c r="G57" s="1946"/>
      <c r="H57" s="693">
        <f>H29+H32+H34+H36+H38+H40+H42+H44+H46+H48+H54+H50+H52+H56</f>
        <v>328.3</v>
      </c>
      <c r="I57" s="693">
        <f>I29+I32+I34+I36+I38+I40+I42+I44+I46+I48+I54+I50+I52+I56</f>
        <v>328.3</v>
      </c>
      <c r="J57" s="693">
        <v>278.39999999999998</v>
      </c>
      <c r="K57" s="693">
        <f>K29+K32+K34+K36+K38+K40+K42+K44+K46+K48+K54+K50+K52+K56</f>
        <v>0</v>
      </c>
      <c r="L57" s="693">
        <f>L29+L32+L34+L36+L38+L40+L42+L44+L46+L48+L54+L50+L52+L56</f>
        <v>322.5</v>
      </c>
      <c r="M57" s="693">
        <f>M29+M32+M34+M36+M38+M40+M42+M44+M46+M48+M54+M50+M52+M56</f>
        <v>324.5</v>
      </c>
      <c r="N57" s="689"/>
      <c r="O57" s="690"/>
      <c r="P57" s="690"/>
      <c r="Q57" s="691"/>
      <c r="R57" s="42"/>
      <c r="S57" s="42"/>
      <c r="T57" s="47"/>
      <c r="U57" s="42"/>
      <c r="V57" s="42"/>
      <c r="W57" s="42"/>
    </row>
    <row r="58" spans="1:23" ht="13.8" thickBot="1">
      <c r="A58" s="681" t="s">
        <v>11</v>
      </c>
      <c r="B58" s="682" t="s">
        <v>35</v>
      </c>
      <c r="C58" s="1947" t="s">
        <v>113</v>
      </c>
      <c r="D58" s="1948"/>
      <c r="E58" s="1948"/>
      <c r="F58" s="1948"/>
      <c r="G58" s="1948"/>
      <c r="H58" s="1948"/>
      <c r="I58" s="1948"/>
      <c r="J58" s="1948"/>
      <c r="K58" s="1948"/>
      <c r="L58" s="1948"/>
      <c r="M58" s="1948"/>
      <c r="N58" s="1948"/>
      <c r="O58" s="1948"/>
      <c r="P58" s="1948"/>
      <c r="Q58" s="1949"/>
      <c r="R58" s="42"/>
      <c r="S58" s="42"/>
      <c r="T58" s="47"/>
      <c r="U58" s="42"/>
      <c r="V58" s="42"/>
      <c r="W58" s="42"/>
    </row>
    <row r="59" spans="1:23">
      <c r="A59" s="1967" t="s">
        <v>11</v>
      </c>
      <c r="B59" s="1970" t="s">
        <v>35</v>
      </c>
      <c r="C59" s="1914" t="s">
        <v>11</v>
      </c>
      <c r="D59" s="1973" t="s">
        <v>114</v>
      </c>
      <c r="E59" s="1920" t="s">
        <v>41</v>
      </c>
      <c r="F59" s="1976" t="s">
        <v>76</v>
      </c>
      <c r="G59" s="706" t="s">
        <v>37</v>
      </c>
      <c r="H59" s="713">
        <f>I59+K59</f>
        <v>34.200000000000003</v>
      </c>
      <c r="I59" s="707">
        <v>34.200000000000003</v>
      </c>
      <c r="J59" s="97"/>
      <c r="K59" s="714"/>
      <c r="L59" s="715">
        <v>30</v>
      </c>
      <c r="M59" s="709">
        <v>30</v>
      </c>
      <c r="N59" s="1964" t="s">
        <v>115</v>
      </c>
      <c r="O59" s="92">
        <v>2</v>
      </c>
      <c r="P59" s="1064" t="s">
        <v>57</v>
      </c>
      <c r="Q59" s="98">
        <v>2</v>
      </c>
      <c r="R59" s="42"/>
      <c r="S59" s="42"/>
      <c r="T59" s="47"/>
      <c r="U59" s="42"/>
      <c r="V59" s="42"/>
      <c r="W59" s="42"/>
    </row>
    <row r="60" spans="1:23">
      <c r="A60" s="1968"/>
      <c r="B60" s="1971"/>
      <c r="C60" s="1950"/>
      <c r="D60" s="1974"/>
      <c r="E60" s="1921"/>
      <c r="F60" s="1977"/>
      <c r="G60" s="84"/>
      <c r="H60" s="99"/>
      <c r="I60" s="86"/>
      <c r="J60" s="100"/>
      <c r="K60" s="101"/>
      <c r="L60" s="102"/>
      <c r="M60" s="89"/>
      <c r="N60" s="1965"/>
      <c r="O60" s="103"/>
      <c r="P60" s="103"/>
      <c r="Q60" s="104"/>
      <c r="R60" s="42"/>
      <c r="S60" s="42"/>
      <c r="T60" s="47"/>
      <c r="U60" s="42"/>
      <c r="V60" s="42"/>
      <c r="W60" s="42"/>
    </row>
    <row r="61" spans="1:23" ht="28.95" customHeight="1" thickBot="1">
      <c r="A61" s="1969"/>
      <c r="B61" s="1972"/>
      <c r="C61" s="1916"/>
      <c r="D61" s="1975"/>
      <c r="E61" s="1922"/>
      <c r="F61" s="1922"/>
      <c r="G61" s="710" t="s">
        <v>12</v>
      </c>
      <c r="H61" s="716">
        <f t="shared" ref="H61:M61" si="7">H59</f>
        <v>34.200000000000003</v>
      </c>
      <c r="I61" s="716">
        <f t="shared" si="7"/>
        <v>34.200000000000003</v>
      </c>
      <c r="J61" s="716">
        <f t="shared" si="7"/>
        <v>0</v>
      </c>
      <c r="K61" s="716">
        <f t="shared" si="7"/>
        <v>0</v>
      </c>
      <c r="L61" s="716">
        <f t="shared" si="7"/>
        <v>30</v>
      </c>
      <c r="M61" s="716">
        <f t="shared" si="7"/>
        <v>30</v>
      </c>
      <c r="N61" s="1966"/>
      <c r="O61" s="94"/>
      <c r="P61" s="94"/>
      <c r="Q61" s="95"/>
      <c r="R61" s="42"/>
      <c r="S61" s="42"/>
      <c r="T61" s="47"/>
      <c r="U61" s="42"/>
      <c r="V61" s="42"/>
      <c r="W61" s="42"/>
    </row>
    <row r="62" spans="1:23" ht="13.8" thickBot="1">
      <c r="A62" s="692" t="s">
        <v>11</v>
      </c>
      <c r="B62" s="688" t="s">
        <v>35</v>
      </c>
      <c r="C62" s="1944" t="s">
        <v>14</v>
      </c>
      <c r="D62" s="1945"/>
      <c r="E62" s="1986"/>
      <c r="F62" s="1986"/>
      <c r="G62" s="1946"/>
      <c r="H62" s="693">
        <f t="shared" ref="H62:M62" si="8">H61</f>
        <v>34.200000000000003</v>
      </c>
      <c r="I62" s="693">
        <f t="shared" si="8"/>
        <v>34.200000000000003</v>
      </c>
      <c r="J62" s="693">
        <f t="shared" si="8"/>
        <v>0</v>
      </c>
      <c r="K62" s="693">
        <f t="shared" si="8"/>
        <v>0</v>
      </c>
      <c r="L62" s="693">
        <f t="shared" si="8"/>
        <v>30</v>
      </c>
      <c r="M62" s="693">
        <f t="shared" si="8"/>
        <v>30</v>
      </c>
      <c r="N62" s="689"/>
      <c r="O62" s="690"/>
      <c r="P62" s="690"/>
      <c r="Q62" s="691"/>
      <c r="R62" s="42"/>
      <c r="S62" s="42"/>
      <c r="T62" s="47"/>
      <c r="U62" s="42"/>
      <c r="V62" s="42"/>
      <c r="W62" s="42"/>
    </row>
    <row r="63" spans="1:23" ht="13.8" thickBot="1">
      <c r="A63" s="681" t="s">
        <v>11</v>
      </c>
      <c r="B63" s="682" t="s">
        <v>36</v>
      </c>
      <c r="C63" s="1947" t="s">
        <v>116</v>
      </c>
      <c r="D63" s="1948"/>
      <c r="E63" s="1987"/>
      <c r="F63" s="1987"/>
      <c r="G63" s="1948"/>
      <c r="H63" s="1948"/>
      <c r="I63" s="1948"/>
      <c r="J63" s="1948"/>
      <c r="K63" s="1948"/>
      <c r="L63" s="1948"/>
      <c r="M63" s="1948"/>
      <c r="N63" s="1948"/>
      <c r="O63" s="1987"/>
      <c r="P63" s="1987"/>
      <c r="Q63" s="1988"/>
      <c r="R63" s="42"/>
      <c r="S63" s="42"/>
      <c r="T63" s="47"/>
      <c r="U63" s="42"/>
      <c r="V63" s="42"/>
      <c r="W63" s="42"/>
    </row>
    <row r="64" spans="1:23">
      <c r="A64" s="1967" t="s">
        <v>11</v>
      </c>
      <c r="B64" s="1970" t="s">
        <v>36</v>
      </c>
      <c r="C64" s="1914" t="s">
        <v>11</v>
      </c>
      <c r="D64" s="1973" t="s">
        <v>117</v>
      </c>
      <c r="E64" s="1920" t="s">
        <v>41</v>
      </c>
      <c r="F64" s="1976" t="s">
        <v>76</v>
      </c>
      <c r="G64" s="706" t="s">
        <v>37</v>
      </c>
      <c r="H64" s="713">
        <f>I64+K64</f>
        <v>5.8</v>
      </c>
      <c r="I64" s="707">
        <v>5.8</v>
      </c>
      <c r="J64" s="97"/>
      <c r="K64" s="714"/>
      <c r="L64" s="715">
        <v>6</v>
      </c>
      <c r="M64" s="709">
        <v>7</v>
      </c>
      <c r="N64" s="1989"/>
      <c r="O64" s="105"/>
      <c r="P64" s="24"/>
      <c r="Q64" s="106"/>
      <c r="R64" s="42"/>
      <c r="S64" s="42"/>
      <c r="T64" s="42"/>
      <c r="U64" s="42"/>
      <c r="V64" s="42"/>
      <c r="W64" s="42"/>
    </row>
    <row r="65" spans="1:23" ht="31.2" customHeight="1" thickBot="1">
      <c r="A65" s="1969"/>
      <c r="B65" s="1972"/>
      <c r="C65" s="1916"/>
      <c r="D65" s="1975"/>
      <c r="E65" s="1922"/>
      <c r="F65" s="1922"/>
      <c r="G65" s="710" t="s">
        <v>12</v>
      </c>
      <c r="H65" s="716">
        <f>H64</f>
        <v>5.8</v>
      </c>
      <c r="I65" s="711">
        <f>SUM(I64:I64)</f>
        <v>5.8</v>
      </c>
      <c r="J65" s="717"/>
      <c r="K65" s="718">
        <f>SUM(K64:K64)</f>
        <v>0</v>
      </c>
      <c r="L65" s="752">
        <f>L64</f>
        <v>6</v>
      </c>
      <c r="M65" s="753">
        <f>M64</f>
        <v>7</v>
      </c>
      <c r="N65" s="1990"/>
      <c r="O65" s="107"/>
      <c r="P65" s="108"/>
      <c r="Q65" s="109"/>
      <c r="R65" s="42"/>
      <c r="S65" s="42"/>
      <c r="T65" s="47"/>
      <c r="U65" s="42"/>
      <c r="V65" s="42"/>
      <c r="W65" s="42"/>
    </row>
    <row r="66" spans="1:23" ht="13.8" thickBot="1">
      <c r="A66" s="692" t="s">
        <v>11</v>
      </c>
      <c r="B66" s="688" t="s">
        <v>36</v>
      </c>
      <c r="C66" s="1944" t="s">
        <v>14</v>
      </c>
      <c r="D66" s="1945"/>
      <c r="E66" s="1986"/>
      <c r="F66" s="1986"/>
      <c r="G66" s="1946"/>
      <c r="H66" s="693">
        <f>H65</f>
        <v>5.8</v>
      </c>
      <c r="I66" s="693">
        <f>I65</f>
        <v>5.8</v>
      </c>
      <c r="J66" s="693">
        <f>J65</f>
        <v>0</v>
      </c>
      <c r="K66" s="693">
        <f>K65</f>
        <v>0</v>
      </c>
      <c r="L66" s="693">
        <f>L65</f>
        <v>6</v>
      </c>
      <c r="M66" s="693">
        <f>M65</f>
        <v>7</v>
      </c>
      <c r="N66" s="689"/>
      <c r="O66" s="690"/>
      <c r="P66" s="690"/>
      <c r="Q66" s="691"/>
      <c r="R66" s="42"/>
      <c r="S66" s="42"/>
      <c r="T66" s="42"/>
      <c r="U66" s="42"/>
      <c r="V66" s="42"/>
      <c r="W66" s="42"/>
    </row>
    <row r="67" spans="1:23" ht="13.8" thickBot="1">
      <c r="A67" s="692" t="s">
        <v>11</v>
      </c>
      <c r="B67" s="1991" t="s">
        <v>64</v>
      </c>
      <c r="C67" s="1991"/>
      <c r="D67" s="1991"/>
      <c r="E67" s="1991"/>
      <c r="F67" s="1991"/>
      <c r="G67" s="1992"/>
      <c r="H67" s="36">
        <f t="shared" ref="H67:M67" si="9">H66+H62+H57+H25</f>
        <v>5861.1</v>
      </c>
      <c r="I67" s="36">
        <f t="shared" si="9"/>
        <v>5824.6</v>
      </c>
      <c r="J67" s="1561">
        <v>4914.5</v>
      </c>
      <c r="K67" s="36">
        <f t="shared" si="9"/>
        <v>36.5</v>
      </c>
      <c r="L67" s="36">
        <f t="shared" si="9"/>
        <v>6288.5</v>
      </c>
      <c r="M67" s="36">
        <f t="shared" si="9"/>
        <v>6666.5</v>
      </c>
      <c r="N67" s="695"/>
      <c r="O67" s="110"/>
      <c r="P67" s="110"/>
      <c r="Q67" s="111"/>
      <c r="R67" s="42"/>
      <c r="S67" s="42"/>
      <c r="T67" s="42"/>
      <c r="U67" s="42"/>
      <c r="V67" s="42"/>
      <c r="W67" s="42"/>
    </row>
    <row r="68" spans="1:23" ht="13.8" thickBot="1">
      <c r="A68" s="680" t="s">
        <v>13</v>
      </c>
      <c r="B68" s="1993" t="s">
        <v>118</v>
      </c>
      <c r="C68" s="1994"/>
      <c r="D68" s="1994"/>
      <c r="E68" s="1994"/>
      <c r="F68" s="1994"/>
      <c r="G68" s="1994"/>
      <c r="H68" s="1994"/>
      <c r="I68" s="1994"/>
      <c r="J68" s="1994"/>
      <c r="K68" s="1994"/>
      <c r="L68" s="1994"/>
      <c r="M68" s="1994"/>
      <c r="N68" s="1994"/>
      <c r="O68" s="1994"/>
      <c r="P68" s="1994"/>
      <c r="Q68" s="1995"/>
      <c r="R68" s="42"/>
      <c r="S68" s="42"/>
      <c r="T68" s="42"/>
      <c r="U68" s="42"/>
      <c r="V68" s="42"/>
      <c r="W68" s="42"/>
    </row>
    <row r="69" spans="1:23" ht="13.8" thickBot="1">
      <c r="A69" s="681" t="s">
        <v>13</v>
      </c>
      <c r="B69" s="682" t="s">
        <v>11</v>
      </c>
      <c r="C69" s="1996" t="s">
        <v>119</v>
      </c>
      <c r="D69" s="1996"/>
      <c r="E69" s="1996"/>
      <c r="F69" s="1996"/>
      <c r="G69" s="1996"/>
      <c r="H69" s="1996"/>
      <c r="I69" s="1996"/>
      <c r="J69" s="1996"/>
      <c r="K69" s="1996"/>
      <c r="L69" s="1996"/>
      <c r="M69" s="1996"/>
      <c r="N69" s="1996"/>
      <c r="O69" s="1996"/>
      <c r="P69" s="1996"/>
      <c r="Q69" s="1997"/>
      <c r="R69" s="42"/>
      <c r="S69" s="42"/>
      <c r="T69" s="42"/>
      <c r="U69" s="42"/>
      <c r="V69" s="42"/>
      <c r="W69" s="42"/>
    </row>
    <row r="70" spans="1:23">
      <c r="A70" s="1479" t="s">
        <v>13</v>
      </c>
      <c r="B70" s="1481" t="s">
        <v>11</v>
      </c>
      <c r="C70" s="1998" t="s">
        <v>11</v>
      </c>
      <c r="D70" s="1940" t="s">
        <v>120</v>
      </c>
      <c r="E70" s="1920" t="s">
        <v>41</v>
      </c>
      <c r="F70" s="2002" t="s">
        <v>121</v>
      </c>
      <c r="G70" s="2006" t="s">
        <v>37</v>
      </c>
      <c r="H70" s="719">
        <v>0</v>
      </c>
      <c r="I70" s="707"/>
      <c r="J70" s="707"/>
      <c r="K70" s="708"/>
      <c r="L70" s="709">
        <v>0</v>
      </c>
      <c r="M70" s="709">
        <v>0</v>
      </c>
      <c r="N70" s="2009" t="s">
        <v>122</v>
      </c>
      <c r="O70" s="112"/>
      <c r="P70" s="113"/>
      <c r="Q70" s="31"/>
      <c r="R70" s="42"/>
      <c r="S70" s="42"/>
      <c r="T70" s="47"/>
      <c r="U70" s="42"/>
      <c r="V70" s="42"/>
      <c r="W70" s="42"/>
    </row>
    <row r="71" spans="1:23" ht="37.950000000000003" customHeight="1" thickBot="1">
      <c r="A71" s="1480"/>
      <c r="B71" s="1482"/>
      <c r="C71" s="1999"/>
      <c r="D71" s="1951"/>
      <c r="E71" s="1952"/>
      <c r="F71" s="2003"/>
      <c r="G71" s="2007"/>
      <c r="H71" s="114"/>
      <c r="I71" s="720"/>
      <c r="J71" s="720"/>
      <c r="K71" s="115"/>
      <c r="L71" s="1073"/>
      <c r="M71" s="1073"/>
      <c r="N71" s="2010"/>
      <c r="O71" s="116"/>
      <c r="P71" s="117"/>
      <c r="Q71" s="32"/>
      <c r="R71" s="42"/>
      <c r="S71" s="42"/>
      <c r="T71" s="47"/>
      <c r="U71" s="42"/>
      <c r="V71" s="42"/>
      <c r="W71" s="42"/>
    </row>
    <row r="72" spans="1:23" ht="13.8" thickBot="1">
      <c r="A72" s="1480"/>
      <c r="B72" s="1482"/>
      <c r="C72" s="2000"/>
      <c r="D72" s="1951"/>
      <c r="E72" s="1921"/>
      <c r="F72" s="2004"/>
      <c r="G72" s="2008"/>
      <c r="H72" s="118"/>
      <c r="I72" s="119"/>
      <c r="J72" s="119"/>
      <c r="K72" s="120"/>
      <c r="L72" s="121"/>
      <c r="M72" s="122"/>
      <c r="N72" s="2011" t="s">
        <v>136</v>
      </c>
      <c r="O72" s="123" t="s">
        <v>42</v>
      </c>
      <c r="P72" s="123" t="s">
        <v>42</v>
      </c>
      <c r="Q72" s="124" t="s">
        <v>42</v>
      </c>
      <c r="R72" s="42"/>
      <c r="S72" s="42"/>
      <c r="T72" s="47"/>
      <c r="U72" s="42"/>
      <c r="V72" s="42"/>
      <c r="W72" s="42"/>
    </row>
    <row r="73" spans="1:23" ht="31.2" customHeight="1" thickBot="1">
      <c r="A73" s="721"/>
      <c r="B73" s="703"/>
      <c r="C73" s="2001"/>
      <c r="D73" s="1941"/>
      <c r="E73" s="1922"/>
      <c r="F73" s="2005"/>
      <c r="G73" s="125" t="s">
        <v>12</v>
      </c>
      <c r="H73" s="126">
        <f>H70</f>
        <v>0</v>
      </c>
      <c r="I73" s="127">
        <f>I70</f>
        <v>0</v>
      </c>
      <c r="J73" s="127"/>
      <c r="K73" s="128">
        <f>K70</f>
        <v>0</v>
      </c>
      <c r="L73" s="129">
        <f>L72+L70</f>
        <v>0</v>
      </c>
      <c r="M73" s="130">
        <f>M72+M70</f>
        <v>0</v>
      </c>
      <c r="N73" s="2012"/>
      <c r="O73" s="131"/>
      <c r="P73" s="131"/>
      <c r="Q73" s="132"/>
      <c r="R73" s="42"/>
      <c r="S73" s="42"/>
      <c r="T73" s="47"/>
      <c r="U73" s="42"/>
      <c r="V73" s="42"/>
      <c r="W73" s="42"/>
    </row>
    <row r="74" spans="1:23" ht="13.8" thickBot="1">
      <c r="A74" s="1493" t="s">
        <v>13</v>
      </c>
      <c r="B74" s="1494" t="s">
        <v>11</v>
      </c>
      <c r="C74" s="2013" t="s">
        <v>14</v>
      </c>
      <c r="D74" s="2014"/>
      <c r="E74" s="2014"/>
      <c r="F74" s="2014"/>
      <c r="G74" s="2014"/>
      <c r="H74" s="133">
        <f t="shared" ref="H74:M75" si="10">H73</f>
        <v>0</v>
      </c>
      <c r="I74" s="133">
        <f t="shared" si="10"/>
        <v>0</v>
      </c>
      <c r="J74" s="133">
        <f t="shared" si="10"/>
        <v>0</v>
      </c>
      <c r="K74" s="133">
        <f t="shared" si="10"/>
        <v>0</v>
      </c>
      <c r="L74" s="133">
        <f t="shared" si="10"/>
        <v>0</v>
      </c>
      <c r="M74" s="133">
        <f t="shared" si="10"/>
        <v>0</v>
      </c>
      <c r="N74" s="134"/>
      <c r="O74" s="704"/>
      <c r="P74" s="704"/>
      <c r="Q74" s="705"/>
      <c r="R74" s="42"/>
      <c r="S74" s="42"/>
      <c r="T74" s="42"/>
      <c r="U74" s="42"/>
      <c r="V74" s="42"/>
      <c r="W74" s="42"/>
    </row>
    <row r="75" spans="1:23" ht="13.8" thickBot="1">
      <c r="A75" s="681" t="s">
        <v>13</v>
      </c>
      <c r="B75" s="2015" t="s">
        <v>64</v>
      </c>
      <c r="C75" s="2016"/>
      <c r="D75" s="2016"/>
      <c r="E75" s="2016"/>
      <c r="F75" s="2016"/>
      <c r="G75" s="2016"/>
      <c r="H75" s="135">
        <f t="shared" si="10"/>
        <v>0</v>
      </c>
      <c r="I75" s="135">
        <f t="shared" si="10"/>
        <v>0</v>
      </c>
      <c r="J75" s="135">
        <f t="shared" si="10"/>
        <v>0</v>
      </c>
      <c r="K75" s="135">
        <f t="shared" si="10"/>
        <v>0</v>
      </c>
      <c r="L75" s="135">
        <f t="shared" si="10"/>
        <v>0</v>
      </c>
      <c r="M75" s="135">
        <f t="shared" si="10"/>
        <v>0</v>
      </c>
      <c r="N75" s="722"/>
      <c r="O75" s="695"/>
      <c r="P75" s="695"/>
      <c r="Q75" s="696"/>
      <c r="R75" s="42"/>
      <c r="S75" s="42"/>
      <c r="T75" s="42"/>
      <c r="U75" s="42"/>
      <c r="V75" s="42"/>
      <c r="W75" s="42"/>
    </row>
    <row r="76" spans="1:23" ht="13.8" thickBot="1">
      <c r="A76" s="680" t="s">
        <v>35</v>
      </c>
      <c r="B76" s="1993" t="s">
        <v>123</v>
      </c>
      <c r="C76" s="1994"/>
      <c r="D76" s="1994"/>
      <c r="E76" s="1994"/>
      <c r="F76" s="1994"/>
      <c r="G76" s="1994"/>
      <c r="H76" s="1994"/>
      <c r="I76" s="1994"/>
      <c r="J76" s="1994"/>
      <c r="K76" s="1994"/>
      <c r="L76" s="1994"/>
      <c r="M76" s="1994"/>
      <c r="N76" s="1994"/>
      <c r="O76" s="1994"/>
      <c r="P76" s="1994"/>
      <c r="Q76" s="1995"/>
      <c r="R76" s="42"/>
      <c r="S76" s="42"/>
      <c r="T76" s="42"/>
      <c r="U76" s="42"/>
      <c r="V76" s="42"/>
      <c r="W76" s="42"/>
    </row>
    <row r="77" spans="1:23" ht="13.8" thickBot="1">
      <c r="A77" s="681" t="s">
        <v>35</v>
      </c>
      <c r="B77" s="682" t="s">
        <v>11</v>
      </c>
      <c r="C77" s="1996" t="s">
        <v>124</v>
      </c>
      <c r="D77" s="1996"/>
      <c r="E77" s="1996"/>
      <c r="F77" s="1996"/>
      <c r="G77" s="1996"/>
      <c r="H77" s="1996"/>
      <c r="I77" s="1996"/>
      <c r="J77" s="1996"/>
      <c r="K77" s="1996"/>
      <c r="L77" s="1996"/>
      <c r="M77" s="1996"/>
      <c r="N77" s="1996"/>
      <c r="O77" s="1996"/>
      <c r="P77" s="1996"/>
      <c r="Q77" s="1997"/>
      <c r="R77" s="42"/>
      <c r="S77" s="42"/>
      <c r="T77" s="42"/>
      <c r="U77" s="42"/>
      <c r="V77" s="42"/>
      <c r="W77" s="42"/>
    </row>
    <row r="78" spans="1:23" ht="13.8" thickBot="1">
      <c r="A78" s="1479" t="s">
        <v>35</v>
      </c>
      <c r="B78" s="1481" t="s">
        <v>11</v>
      </c>
      <c r="C78" s="1998" t="s">
        <v>11</v>
      </c>
      <c r="D78" s="1940" t="s">
        <v>125</v>
      </c>
      <c r="E78" s="1920" t="s">
        <v>41</v>
      </c>
      <c r="F78" s="2002" t="s">
        <v>54</v>
      </c>
      <c r="G78" s="1450" t="s">
        <v>37</v>
      </c>
      <c r="H78" s="719">
        <f>I78+K78</f>
        <v>2237.4</v>
      </c>
      <c r="I78" s="707">
        <v>0</v>
      </c>
      <c r="J78" s="707"/>
      <c r="K78" s="708">
        <v>2237.4</v>
      </c>
      <c r="L78" s="709">
        <v>1961</v>
      </c>
      <c r="M78" s="757">
        <v>861</v>
      </c>
      <c r="N78" s="2017" t="s">
        <v>126</v>
      </c>
      <c r="O78" s="1071">
        <v>100</v>
      </c>
      <c r="P78" s="1071">
        <v>100</v>
      </c>
      <c r="Q78" s="1072">
        <v>100</v>
      </c>
      <c r="R78" s="42"/>
      <c r="S78" s="42"/>
      <c r="T78" s="42"/>
      <c r="U78" s="42"/>
      <c r="V78" s="42"/>
      <c r="W78" s="42"/>
    </row>
    <row r="79" spans="1:23" ht="30" customHeight="1" thickBot="1">
      <c r="A79" s="721"/>
      <c r="B79" s="703"/>
      <c r="C79" s="2001"/>
      <c r="D79" s="1941"/>
      <c r="E79" s="1922"/>
      <c r="F79" s="2005"/>
      <c r="G79" s="125" t="s">
        <v>12</v>
      </c>
      <c r="H79" s="126">
        <f>H78</f>
        <v>2237.4</v>
      </c>
      <c r="I79" s="127">
        <f>I78</f>
        <v>0</v>
      </c>
      <c r="J79" s="127"/>
      <c r="K79" s="128">
        <f>K78</f>
        <v>2237.4</v>
      </c>
      <c r="L79" s="129">
        <f>L78</f>
        <v>1961</v>
      </c>
      <c r="M79" s="142">
        <f>M78</f>
        <v>861</v>
      </c>
      <c r="N79" s="2018"/>
      <c r="O79" s="1071"/>
      <c r="P79" s="1071"/>
      <c r="Q79" s="1072"/>
      <c r="R79" s="42"/>
      <c r="S79" s="42"/>
      <c r="T79" s="42"/>
      <c r="U79" s="42"/>
      <c r="V79" s="42"/>
      <c r="W79" s="42"/>
    </row>
    <row r="80" spans="1:23">
      <c r="A80" s="1479" t="s">
        <v>35</v>
      </c>
      <c r="B80" s="1481" t="s">
        <v>11</v>
      </c>
      <c r="C80" s="1998" t="s">
        <v>13</v>
      </c>
      <c r="D80" s="1940" t="s">
        <v>127</v>
      </c>
      <c r="E80" s="1920" t="s">
        <v>41</v>
      </c>
      <c r="F80" s="2002" t="s">
        <v>54</v>
      </c>
      <c r="G80" s="1450" t="s">
        <v>37</v>
      </c>
      <c r="H80" s="719">
        <f>I80+K80</f>
        <v>65</v>
      </c>
      <c r="I80" s="707">
        <v>65</v>
      </c>
      <c r="J80" s="707"/>
      <c r="K80" s="708"/>
      <c r="L80" s="709">
        <v>70</v>
      </c>
      <c r="M80" s="757">
        <v>70</v>
      </c>
      <c r="N80" s="2027"/>
      <c r="O80" s="1071"/>
      <c r="P80" s="1071"/>
      <c r="Q80" s="1072"/>
      <c r="R80" s="42"/>
      <c r="S80" s="42"/>
      <c r="T80" s="42"/>
      <c r="U80" s="42"/>
      <c r="V80" s="42"/>
      <c r="W80" s="42"/>
    </row>
    <row r="81" spans="1:23" ht="63.6" customHeight="1" thickBot="1">
      <c r="A81" s="721"/>
      <c r="B81" s="703"/>
      <c r="C81" s="2001"/>
      <c r="D81" s="1941"/>
      <c r="E81" s="1922"/>
      <c r="F81" s="2005"/>
      <c r="G81" s="125" t="s">
        <v>12</v>
      </c>
      <c r="H81" s="126">
        <f t="shared" ref="H81:M81" si="11">H80</f>
        <v>65</v>
      </c>
      <c r="I81" s="126">
        <f t="shared" si="11"/>
        <v>65</v>
      </c>
      <c r="J81" s="126">
        <f t="shared" si="11"/>
        <v>0</v>
      </c>
      <c r="K81" s="130">
        <f t="shared" si="11"/>
        <v>0</v>
      </c>
      <c r="L81" s="129">
        <f t="shared" si="11"/>
        <v>70</v>
      </c>
      <c r="M81" s="126">
        <f t="shared" si="11"/>
        <v>70</v>
      </c>
      <c r="N81" s="2028"/>
      <c r="O81" s="136"/>
      <c r="P81" s="137"/>
      <c r="Q81" s="138"/>
      <c r="R81" s="42"/>
      <c r="S81" s="42"/>
      <c r="T81" s="42"/>
      <c r="U81" s="42"/>
      <c r="V81" s="42"/>
      <c r="W81" s="42"/>
    </row>
    <row r="82" spans="1:23">
      <c r="A82" s="1479" t="s">
        <v>35</v>
      </c>
      <c r="B82" s="1481" t="s">
        <v>11</v>
      </c>
      <c r="C82" s="1998" t="s">
        <v>35</v>
      </c>
      <c r="D82" s="1940" t="s">
        <v>128</v>
      </c>
      <c r="E82" s="1920" t="s">
        <v>41</v>
      </c>
      <c r="F82" s="2002" t="s">
        <v>54</v>
      </c>
      <c r="G82" s="1450" t="s">
        <v>37</v>
      </c>
      <c r="H82" s="719">
        <f>I82+K82</f>
        <v>0</v>
      </c>
      <c r="I82" s="707"/>
      <c r="J82" s="707"/>
      <c r="K82" s="708"/>
      <c r="L82" s="709"/>
      <c r="M82" s="757"/>
      <c r="N82" s="2027"/>
      <c r="O82" s="1071"/>
      <c r="P82" s="1071"/>
      <c r="Q82" s="1072"/>
      <c r="R82" s="42"/>
      <c r="S82" s="42"/>
      <c r="T82" s="42"/>
      <c r="U82" s="42"/>
      <c r="V82" s="42"/>
      <c r="W82" s="42"/>
    </row>
    <row r="83" spans="1:23" ht="13.8" thickBot="1">
      <c r="A83" s="721"/>
      <c r="B83" s="703"/>
      <c r="C83" s="2001"/>
      <c r="D83" s="1941"/>
      <c r="E83" s="1922"/>
      <c r="F83" s="2005"/>
      <c r="G83" s="125" t="s">
        <v>12</v>
      </c>
      <c r="H83" s="126">
        <f t="shared" ref="H83:M83" si="12">H82</f>
        <v>0</v>
      </c>
      <c r="I83" s="126">
        <f t="shared" si="12"/>
        <v>0</v>
      </c>
      <c r="J83" s="126">
        <f t="shared" si="12"/>
        <v>0</v>
      </c>
      <c r="K83" s="126">
        <f t="shared" si="12"/>
        <v>0</v>
      </c>
      <c r="L83" s="126">
        <f t="shared" si="12"/>
        <v>0</v>
      </c>
      <c r="M83" s="126">
        <f t="shared" si="12"/>
        <v>0</v>
      </c>
      <c r="N83" s="2028"/>
      <c r="O83" s="136"/>
      <c r="P83" s="137"/>
      <c r="Q83" s="138"/>
      <c r="R83" s="42"/>
      <c r="S83" s="42"/>
      <c r="T83" s="42"/>
      <c r="U83" s="42"/>
      <c r="V83" s="42"/>
      <c r="W83" s="42"/>
    </row>
    <row r="84" spans="1:23" ht="13.8" thickBot="1">
      <c r="A84" s="1493" t="s">
        <v>35</v>
      </c>
      <c r="B84" s="1494" t="s">
        <v>11</v>
      </c>
      <c r="C84" s="2013" t="s">
        <v>14</v>
      </c>
      <c r="D84" s="2014"/>
      <c r="E84" s="2014"/>
      <c r="F84" s="2014"/>
      <c r="G84" s="2014"/>
      <c r="H84" s="133">
        <f t="shared" ref="H84:M84" si="13">H83+H79+H81</f>
        <v>2302.4</v>
      </c>
      <c r="I84" s="133">
        <f t="shared" si="13"/>
        <v>65</v>
      </c>
      <c r="J84" s="133">
        <f t="shared" si="13"/>
        <v>0</v>
      </c>
      <c r="K84" s="133">
        <f t="shared" si="13"/>
        <v>2237.4</v>
      </c>
      <c r="L84" s="133">
        <f t="shared" si="13"/>
        <v>2031</v>
      </c>
      <c r="M84" s="133">
        <f t="shared" si="13"/>
        <v>931</v>
      </c>
      <c r="N84" s="134"/>
      <c r="O84" s="704"/>
      <c r="P84" s="704"/>
      <c r="Q84" s="705"/>
      <c r="R84" s="42"/>
      <c r="S84" s="42"/>
      <c r="T84" s="42"/>
      <c r="U84" s="42"/>
      <c r="V84" s="42"/>
      <c r="W84" s="42"/>
    </row>
    <row r="85" spans="1:23" ht="13.8" thickBot="1">
      <c r="A85" s="681" t="s">
        <v>35</v>
      </c>
      <c r="B85" s="2015" t="s">
        <v>64</v>
      </c>
      <c r="C85" s="2016"/>
      <c r="D85" s="2016"/>
      <c r="E85" s="2016"/>
      <c r="F85" s="2016"/>
      <c r="G85" s="2016"/>
      <c r="H85" s="135">
        <f t="shared" ref="H85:M85" si="14">H84</f>
        <v>2302.4</v>
      </c>
      <c r="I85" s="135">
        <f t="shared" si="14"/>
        <v>65</v>
      </c>
      <c r="J85" s="135">
        <f t="shared" si="14"/>
        <v>0</v>
      </c>
      <c r="K85" s="135">
        <f t="shared" si="14"/>
        <v>2237.4</v>
      </c>
      <c r="L85" s="135">
        <f t="shared" si="14"/>
        <v>2031</v>
      </c>
      <c r="M85" s="135">
        <f t="shared" si="14"/>
        <v>931</v>
      </c>
      <c r="N85" s="722"/>
      <c r="O85" s="695"/>
      <c r="P85" s="695"/>
      <c r="Q85" s="696"/>
      <c r="R85" s="42"/>
      <c r="S85" s="42"/>
      <c r="T85" s="42"/>
      <c r="U85" s="42"/>
      <c r="V85" s="42"/>
      <c r="W85" s="42"/>
    </row>
    <row r="86" spans="1:23" ht="13.8" thickBot="1">
      <c r="A86" s="37" t="s">
        <v>11</v>
      </c>
      <c r="B86" s="2019" t="s">
        <v>15</v>
      </c>
      <c r="C86" s="2019"/>
      <c r="D86" s="2019"/>
      <c r="E86" s="2019"/>
      <c r="F86" s="2019"/>
      <c r="G86" s="2019"/>
      <c r="H86" s="1380">
        <f t="shared" ref="H86:M86" si="15">H85+H75+H67</f>
        <v>8163.5</v>
      </c>
      <c r="I86" s="1380">
        <f t="shared" si="15"/>
        <v>5889.6</v>
      </c>
      <c r="J86" s="1380">
        <f t="shared" si="15"/>
        <v>4914.5</v>
      </c>
      <c r="K86" s="38">
        <f t="shared" si="15"/>
        <v>2273.9</v>
      </c>
      <c r="L86" s="38">
        <f>L85+L75+L67</f>
        <v>8319.5</v>
      </c>
      <c r="M86" s="38">
        <f t="shared" si="15"/>
        <v>7597.5</v>
      </c>
      <c r="N86" s="2020"/>
      <c r="O86" s="2021"/>
      <c r="P86" s="2021"/>
      <c r="Q86" s="2022"/>
      <c r="R86" s="42"/>
      <c r="S86" s="42"/>
      <c r="T86" s="42"/>
      <c r="U86" s="42"/>
      <c r="V86" s="42"/>
      <c r="W86" s="42"/>
    </row>
    <row r="87" spans="1:23">
      <c r="A87" s="2023"/>
      <c r="B87" s="2024"/>
      <c r="C87" s="2024"/>
      <c r="D87" s="2024"/>
      <c r="E87" s="2024"/>
      <c r="F87" s="2024"/>
      <c r="G87" s="2024"/>
      <c r="H87" s="2024"/>
      <c r="I87" s="2024"/>
      <c r="J87" s="2024"/>
      <c r="K87" s="2024"/>
      <c r="L87" s="2024"/>
      <c r="M87" s="2024"/>
      <c r="N87" s="2024"/>
      <c r="O87" s="676"/>
      <c r="P87" s="676"/>
      <c r="Q87" s="676"/>
      <c r="R87" s="139"/>
      <c r="S87" s="139"/>
      <c r="T87" s="139"/>
      <c r="U87" s="139"/>
      <c r="V87" s="139"/>
      <c r="W87" s="139"/>
    </row>
    <row r="88" spans="1:23">
      <c r="A88" s="140"/>
      <c r="B88" s="141"/>
      <c r="C88" s="141"/>
      <c r="D88" s="141"/>
      <c r="E88" s="141"/>
      <c r="F88" s="141"/>
      <c r="G88" s="141"/>
      <c r="H88" s="141"/>
      <c r="I88" s="141"/>
      <c r="J88" s="141"/>
      <c r="K88" s="141"/>
      <c r="L88" s="141"/>
      <c r="M88" s="141"/>
      <c r="N88" s="141"/>
      <c r="O88" s="676"/>
      <c r="P88" s="676"/>
      <c r="Q88" s="676"/>
      <c r="R88" s="139"/>
      <c r="S88" s="139"/>
      <c r="T88" s="139"/>
      <c r="U88" s="139"/>
      <c r="V88" s="139"/>
      <c r="W88" s="139"/>
    </row>
    <row r="89" spans="1:23">
      <c r="A89" s="140"/>
      <c r="B89" s="141"/>
      <c r="C89" s="141"/>
      <c r="D89" s="141"/>
      <c r="E89" s="141"/>
      <c r="F89" s="141"/>
      <c r="G89" s="141"/>
      <c r="H89" s="141"/>
      <c r="I89" s="141"/>
      <c r="J89" s="141"/>
      <c r="K89" s="141"/>
      <c r="L89" s="141"/>
      <c r="M89" s="141"/>
      <c r="N89" s="141"/>
      <c r="O89" s="676"/>
      <c r="P89" s="676"/>
      <c r="Q89" s="676"/>
      <c r="R89" s="139"/>
      <c r="S89" s="139"/>
      <c r="T89" s="139"/>
      <c r="U89" s="139"/>
      <c r="V89" s="139"/>
      <c r="W89" s="139"/>
    </row>
    <row r="90" spans="1:23">
      <c r="A90" s="140"/>
      <c r="B90" s="141"/>
      <c r="C90" s="141"/>
      <c r="D90" s="141"/>
      <c r="E90" s="141"/>
      <c r="F90" s="141"/>
      <c r="G90" s="141"/>
      <c r="H90" s="141"/>
      <c r="I90" s="141"/>
      <c r="J90" s="141"/>
      <c r="K90" s="141"/>
      <c r="L90" s="141"/>
      <c r="M90" s="141"/>
      <c r="N90" s="141"/>
      <c r="O90" s="676"/>
      <c r="P90" s="676"/>
      <c r="Q90" s="676"/>
      <c r="R90" s="139"/>
      <c r="S90" s="139"/>
      <c r="T90" s="139"/>
      <c r="U90" s="139"/>
      <c r="V90" s="139"/>
      <c r="W90" s="139"/>
    </row>
    <row r="91" spans="1:23">
      <c r="A91" s="673"/>
      <c r="B91" s="674"/>
      <c r="C91" s="674"/>
      <c r="D91" s="674"/>
      <c r="E91" s="674"/>
      <c r="F91" s="697"/>
      <c r="G91" s="697"/>
      <c r="H91" s="697"/>
      <c r="I91" s="697"/>
      <c r="J91" s="697"/>
      <c r="K91" s="697"/>
      <c r="L91" s="697"/>
      <c r="M91" s="697"/>
      <c r="N91" s="676"/>
      <c r="O91" s="676"/>
      <c r="P91" s="676"/>
      <c r="Q91" s="676"/>
      <c r="R91" s="139"/>
      <c r="S91" s="139"/>
      <c r="T91" s="139"/>
      <c r="U91" s="139"/>
      <c r="V91" s="139"/>
      <c r="W91" s="139"/>
    </row>
    <row r="92" spans="1:23" ht="13.8" thickBot="1">
      <c r="A92" s="673"/>
      <c r="B92" s="674"/>
      <c r="C92" s="674"/>
      <c r="D92" s="674"/>
      <c r="E92" s="674"/>
      <c r="F92" s="2025" t="s">
        <v>16</v>
      </c>
      <c r="G92" s="2026"/>
      <c r="H92" s="2026"/>
      <c r="I92" s="2026"/>
      <c r="J92" s="2026"/>
      <c r="K92" s="2026"/>
      <c r="L92" s="2026"/>
      <c r="M92" s="2026"/>
      <c r="N92" s="676"/>
      <c r="O92" s="676"/>
      <c r="P92" s="676"/>
      <c r="Q92" s="676"/>
      <c r="R92" s="139"/>
      <c r="S92" s="139"/>
      <c r="T92" s="139"/>
      <c r="U92" s="139"/>
      <c r="V92" s="139"/>
      <c r="W92" s="139"/>
    </row>
    <row r="93" spans="1:23" ht="33" customHeight="1" thickBot="1">
      <c r="A93" s="672"/>
      <c r="B93" s="672"/>
      <c r="C93" s="2041" t="s">
        <v>17</v>
      </c>
      <c r="D93" s="2042"/>
      <c r="E93" s="2042"/>
      <c r="F93" s="2042"/>
      <c r="G93" s="2043"/>
      <c r="H93" s="1898" t="s">
        <v>527</v>
      </c>
      <c r="I93" s="1899"/>
      <c r="J93" s="1899"/>
      <c r="K93" s="1900"/>
      <c r="L93" s="698"/>
      <c r="M93" s="698"/>
      <c r="N93" s="672"/>
      <c r="O93" s="723"/>
      <c r="P93" s="672"/>
      <c r="Q93" s="672"/>
      <c r="R93" s="42"/>
      <c r="S93" s="42"/>
      <c r="T93" s="42"/>
      <c r="U93" s="42"/>
      <c r="V93" s="42"/>
      <c r="W93" s="42"/>
    </row>
    <row r="94" spans="1:23" ht="13.8" thickBot="1">
      <c r="A94" s="672"/>
      <c r="B94" s="672"/>
      <c r="C94" s="2044" t="s">
        <v>18</v>
      </c>
      <c r="D94" s="2045"/>
      <c r="E94" s="2045"/>
      <c r="F94" s="2045"/>
      <c r="G94" s="2046"/>
      <c r="H94" s="2047">
        <f>H95+H96+H97+H98+H99+H100</f>
        <v>8163.5</v>
      </c>
      <c r="I94" s="2048"/>
      <c r="J94" s="2048"/>
      <c r="K94" s="2049"/>
      <c r="L94" s="698"/>
      <c r="M94" s="698"/>
      <c r="N94" s="672"/>
      <c r="O94" s="723"/>
      <c r="P94" s="672"/>
      <c r="Q94" s="672"/>
      <c r="R94" s="42"/>
      <c r="S94" s="42"/>
      <c r="T94" s="42"/>
      <c r="U94" s="42"/>
      <c r="V94" s="42"/>
      <c r="W94" s="42"/>
    </row>
    <row r="95" spans="1:23">
      <c r="A95" s="672"/>
      <c r="B95" s="672"/>
      <c r="C95" s="2050" t="s">
        <v>65</v>
      </c>
      <c r="D95" s="2051"/>
      <c r="E95" s="2051"/>
      <c r="F95" s="2051"/>
      <c r="G95" s="2052"/>
      <c r="H95" s="2053">
        <v>7798.2</v>
      </c>
      <c r="I95" s="2054"/>
      <c r="J95" s="2054"/>
      <c r="K95" s="2055"/>
      <c r="L95" s="698"/>
      <c r="M95" s="698"/>
      <c r="N95" s="672"/>
      <c r="O95" s="723"/>
      <c r="P95" s="672"/>
      <c r="Q95" s="672"/>
      <c r="R95" s="42"/>
      <c r="S95" s="42"/>
      <c r="T95" s="42"/>
      <c r="U95" s="42"/>
      <c r="V95" s="42"/>
      <c r="W95" s="42"/>
    </row>
    <row r="96" spans="1:23" ht="22.95" customHeight="1">
      <c r="A96" s="672"/>
      <c r="B96" s="672"/>
      <c r="C96" s="2029" t="s">
        <v>66</v>
      </c>
      <c r="D96" s="2030"/>
      <c r="E96" s="2030"/>
      <c r="F96" s="2030"/>
      <c r="G96" s="2031"/>
      <c r="H96" s="2032">
        <v>0</v>
      </c>
      <c r="I96" s="2033"/>
      <c r="J96" s="2033"/>
      <c r="K96" s="2034"/>
      <c r="L96" s="698"/>
      <c r="M96" s="698"/>
      <c r="N96" s="672"/>
      <c r="O96" s="723"/>
      <c r="P96" s="672"/>
      <c r="Q96" s="672"/>
      <c r="R96" s="42"/>
      <c r="S96" s="42"/>
      <c r="T96" s="42"/>
      <c r="U96" s="42"/>
      <c r="V96" s="42"/>
      <c r="W96" s="42"/>
    </row>
    <row r="97" spans="1:23" ht="14.4" customHeight="1">
      <c r="A97" s="672"/>
      <c r="B97" s="672"/>
      <c r="C97" s="2035" t="s">
        <v>129</v>
      </c>
      <c r="D97" s="2036"/>
      <c r="E97" s="2036"/>
      <c r="F97" s="2036"/>
      <c r="G97" s="2037"/>
      <c r="H97" s="2038">
        <v>328.3</v>
      </c>
      <c r="I97" s="2039"/>
      <c r="J97" s="2039"/>
      <c r="K97" s="2040"/>
      <c r="L97" s="698"/>
      <c r="M97" s="698"/>
      <c r="N97" s="672"/>
      <c r="O97" s="723"/>
      <c r="P97" s="672"/>
      <c r="Q97" s="672"/>
      <c r="R97" s="42"/>
      <c r="S97" s="42"/>
      <c r="T97" s="42"/>
      <c r="U97" s="42"/>
      <c r="V97" s="42"/>
      <c r="W97" s="42"/>
    </row>
    <row r="98" spans="1:23">
      <c r="A98" s="672"/>
      <c r="B98" s="672"/>
      <c r="C98" s="2029" t="s">
        <v>130</v>
      </c>
      <c r="D98" s="2030"/>
      <c r="E98" s="2030"/>
      <c r="F98" s="2030"/>
      <c r="G98" s="2031"/>
      <c r="H98" s="2032">
        <v>19.100000000000001</v>
      </c>
      <c r="I98" s="2033"/>
      <c r="J98" s="2033"/>
      <c r="K98" s="2034"/>
      <c r="L98" s="698"/>
      <c r="M98" s="698"/>
      <c r="N98" s="672"/>
      <c r="O98" s="723"/>
      <c r="P98" s="672"/>
      <c r="Q98" s="672"/>
      <c r="R98" s="42"/>
      <c r="S98" s="42"/>
      <c r="T98" s="42"/>
      <c r="U98" s="42"/>
      <c r="V98" s="42"/>
      <c r="W98" s="42"/>
    </row>
    <row r="99" spans="1:23">
      <c r="A99" s="672"/>
      <c r="B99" s="672"/>
      <c r="C99" s="2050" t="s">
        <v>67</v>
      </c>
      <c r="D99" s="2051"/>
      <c r="E99" s="2051"/>
      <c r="F99" s="2051"/>
      <c r="G99" s="2062"/>
      <c r="H99" s="2032"/>
      <c r="I99" s="2063"/>
      <c r="J99" s="2063"/>
      <c r="K99" s="2064"/>
      <c r="L99" s="698"/>
      <c r="M99" s="698"/>
      <c r="N99" s="672"/>
      <c r="O99" s="723"/>
      <c r="P99" s="672"/>
      <c r="Q99" s="672"/>
      <c r="R99" s="42"/>
      <c r="S99" s="42"/>
      <c r="T99" s="42"/>
      <c r="U99" s="42"/>
      <c r="V99" s="42"/>
      <c r="W99" s="42"/>
    </row>
    <row r="100" spans="1:23" ht="13.8" thickBot="1">
      <c r="A100" s="672"/>
      <c r="B100" s="672"/>
      <c r="C100" s="2065" t="s">
        <v>68</v>
      </c>
      <c r="D100" s="2066"/>
      <c r="E100" s="2066"/>
      <c r="F100" s="2066"/>
      <c r="G100" s="2067"/>
      <c r="H100" s="2068">
        <v>17.899999999999999</v>
      </c>
      <c r="I100" s="2069"/>
      <c r="J100" s="2069"/>
      <c r="K100" s="2070"/>
      <c r="L100" s="698"/>
      <c r="M100" s="698"/>
      <c r="N100" s="672"/>
      <c r="O100" s="723"/>
      <c r="P100" s="672"/>
      <c r="Q100" s="672"/>
      <c r="R100" s="42"/>
      <c r="S100" s="42"/>
      <c r="T100" s="42"/>
      <c r="U100" s="42"/>
      <c r="V100" s="42"/>
      <c r="W100" s="42"/>
    </row>
    <row r="101" spans="1:23" ht="13.8" thickBot="1">
      <c r="A101" s="672"/>
      <c r="B101" s="672"/>
      <c r="C101" s="2044" t="s">
        <v>19</v>
      </c>
      <c r="D101" s="2045"/>
      <c r="E101" s="2045"/>
      <c r="F101" s="2045"/>
      <c r="G101" s="2046"/>
      <c r="H101" s="2071">
        <f>H102*1</f>
        <v>0</v>
      </c>
      <c r="I101" s="2072"/>
      <c r="J101" s="2072"/>
      <c r="K101" s="2073"/>
      <c r="L101" s="698"/>
      <c r="M101" s="698"/>
      <c r="N101" s="672"/>
      <c r="O101" s="723"/>
      <c r="P101" s="672"/>
      <c r="Q101" s="672"/>
      <c r="R101" s="42"/>
      <c r="S101" s="42"/>
      <c r="T101" s="42"/>
      <c r="U101" s="42"/>
      <c r="V101" s="42"/>
      <c r="W101" s="42"/>
    </row>
    <row r="102" spans="1:23" ht="13.8" thickBot="1">
      <c r="A102" s="672"/>
      <c r="B102" s="672"/>
      <c r="C102" s="2035" t="s">
        <v>69</v>
      </c>
      <c r="D102" s="2036"/>
      <c r="E102" s="2036"/>
      <c r="F102" s="2036"/>
      <c r="G102" s="2056"/>
      <c r="H102" s="2033">
        <v>0</v>
      </c>
      <c r="I102" s="2033"/>
      <c r="J102" s="2033"/>
      <c r="K102" s="2034"/>
      <c r="L102" s="698"/>
      <c r="M102" s="698"/>
      <c r="N102" s="672"/>
      <c r="O102" s="723"/>
      <c r="P102" s="672"/>
      <c r="Q102" s="672"/>
      <c r="R102" s="42"/>
      <c r="S102" s="42"/>
      <c r="T102" s="42"/>
      <c r="U102" s="42"/>
      <c r="V102" s="42"/>
      <c r="W102" s="42"/>
    </row>
    <row r="103" spans="1:23" ht="13.8" thickBot="1">
      <c r="A103" s="672"/>
      <c r="B103" s="672"/>
      <c r="C103" s="2057" t="s">
        <v>20</v>
      </c>
      <c r="D103" s="2058"/>
      <c r="E103" s="2058"/>
      <c r="F103" s="2058"/>
      <c r="G103" s="2059"/>
      <c r="H103" s="2060">
        <f>H101+H94</f>
        <v>8163.5</v>
      </c>
      <c r="I103" s="2060"/>
      <c r="J103" s="2060"/>
      <c r="K103" s="2061"/>
      <c r="L103" s="672"/>
      <c r="M103" s="672"/>
      <c r="N103" s="672"/>
      <c r="O103" s="723"/>
      <c r="P103" s="672"/>
      <c r="Q103" s="672"/>
      <c r="R103" s="42"/>
      <c r="S103" s="42"/>
      <c r="T103" s="42"/>
      <c r="U103" s="42"/>
      <c r="V103" s="42"/>
      <c r="W103" s="42"/>
    </row>
    <row r="104" spans="1:23">
      <c r="A104" s="333"/>
      <c r="B104" s="333"/>
      <c r="C104" s="333"/>
      <c r="D104" s="333"/>
      <c r="E104" s="333"/>
      <c r="F104" s="333"/>
      <c r="G104" s="333"/>
      <c r="H104" s="333"/>
      <c r="I104" s="333"/>
      <c r="J104" s="333"/>
      <c r="K104" s="333"/>
      <c r="L104" s="333"/>
      <c r="M104" s="333"/>
      <c r="N104" s="333"/>
      <c r="O104" s="333"/>
      <c r="P104" s="333"/>
      <c r="Q104" s="333"/>
    </row>
    <row r="105" spans="1:23">
      <c r="A105" s="333"/>
      <c r="B105" s="333"/>
      <c r="C105" s="333"/>
      <c r="D105" s="333"/>
      <c r="E105" s="333"/>
      <c r="F105" s="333"/>
      <c r="G105" s="333"/>
      <c r="H105" s="333"/>
      <c r="I105" s="333"/>
      <c r="J105" s="333"/>
      <c r="K105" s="333"/>
      <c r="L105" s="333"/>
      <c r="M105" s="333"/>
      <c r="N105" s="333"/>
      <c r="O105" s="333"/>
      <c r="P105" s="333"/>
      <c r="Q105" s="333"/>
    </row>
    <row r="106" spans="1:23">
      <c r="A106" s="333"/>
      <c r="B106" s="333"/>
      <c r="C106" s="333"/>
      <c r="D106" s="333"/>
      <c r="E106" s="333"/>
      <c r="F106" s="333"/>
      <c r="G106" s="333"/>
      <c r="H106" s="333"/>
      <c r="I106" s="333"/>
      <c r="J106" s="333"/>
      <c r="K106" s="333"/>
      <c r="L106" s="333"/>
      <c r="M106" s="333"/>
      <c r="N106" s="333"/>
      <c r="O106" s="333"/>
      <c r="P106" s="333"/>
      <c r="Q106" s="333"/>
    </row>
    <row r="107" spans="1:23">
      <c r="A107" s="333"/>
      <c r="B107" s="333"/>
      <c r="C107" s="333"/>
      <c r="D107" s="333"/>
      <c r="E107" s="333"/>
      <c r="F107" s="333"/>
      <c r="G107" s="333"/>
      <c r="H107" s="333"/>
      <c r="I107" s="333"/>
      <c r="J107" s="333"/>
      <c r="K107" s="333"/>
      <c r="L107" s="333"/>
      <c r="M107" s="333"/>
      <c r="N107" s="333"/>
      <c r="O107" s="333"/>
      <c r="P107" s="333"/>
      <c r="Q107" s="333"/>
    </row>
    <row r="108" spans="1:23">
      <c r="A108" s="333"/>
      <c r="B108" s="333"/>
      <c r="C108" s="333"/>
      <c r="D108" s="333"/>
      <c r="E108" s="333"/>
      <c r="F108" s="333"/>
      <c r="G108" s="333"/>
      <c r="H108" s="333"/>
      <c r="I108" s="333"/>
      <c r="J108" s="333"/>
      <c r="K108" s="333"/>
      <c r="L108" s="333"/>
      <c r="M108" s="333"/>
      <c r="N108" s="333"/>
      <c r="O108" s="333"/>
      <c r="P108" s="333"/>
      <c r="Q108" s="333"/>
    </row>
    <row r="109" spans="1:23">
      <c r="A109" s="333"/>
      <c r="B109" s="333"/>
      <c r="C109" s="333"/>
      <c r="D109" s="333"/>
      <c r="E109" s="333"/>
      <c r="F109" s="333"/>
      <c r="G109" s="333"/>
      <c r="H109" s="333"/>
      <c r="I109" s="333"/>
      <c r="J109" s="333"/>
      <c r="K109" s="333"/>
      <c r="L109" s="333"/>
      <c r="M109" s="333"/>
      <c r="N109" s="333"/>
      <c r="O109" s="333"/>
      <c r="P109" s="333"/>
      <c r="Q109" s="333"/>
    </row>
    <row r="110" spans="1:23">
      <c r="A110" s="333"/>
      <c r="B110" s="333"/>
      <c r="C110" s="333"/>
      <c r="D110" s="333"/>
      <c r="E110" s="333"/>
      <c r="F110" s="333"/>
      <c r="G110" s="333"/>
      <c r="H110" s="333"/>
      <c r="I110" s="333"/>
      <c r="J110" s="333"/>
      <c r="K110" s="333"/>
      <c r="L110" s="333"/>
      <c r="M110" s="333"/>
      <c r="N110" s="333"/>
      <c r="O110" s="333"/>
      <c r="P110" s="333"/>
      <c r="Q110" s="333"/>
    </row>
    <row r="111" spans="1:23">
      <c r="A111" s="333"/>
      <c r="B111" s="333"/>
      <c r="C111" s="333"/>
      <c r="D111" s="333"/>
      <c r="E111" s="333"/>
      <c r="F111" s="333"/>
      <c r="G111" s="333"/>
      <c r="H111" s="333"/>
      <c r="I111" s="333"/>
      <c r="J111" s="333"/>
      <c r="K111" s="333"/>
      <c r="L111" s="333"/>
      <c r="M111" s="333"/>
      <c r="N111" s="333"/>
      <c r="O111" s="333"/>
      <c r="P111" s="333"/>
      <c r="Q111" s="333"/>
    </row>
  </sheetData>
  <mergeCells count="215">
    <mergeCell ref="C102:G102"/>
    <mergeCell ref="H102:K102"/>
    <mergeCell ref="C103:G103"/>
    <mergeCell ref="H103:K103"/>
    <mergeCell ref="C99:G99"/>
    <mergeCell ref="H99:K99"/>
    <mergeCell ref="C100:G100"/>
    <mergeCell ref="H100:K100"/>
    <mergeCell ref="C101:G101"/>
    <mergeCell ref="H101:K101"/>
    <mergeCell ref="C96:G96"/>
    <mergeCell ref="H96:K96"/>
    <mergeCell ref="C97:G97"/>
    <mergeCell ref="H97:K97"/>
    <mergeCell ref="C98:G98"/>
    <mergeCell ref="H98:K98"/>
    <mergeCell ref="C93:G93"/>
    <mergeCell ref="H93:K93"/>
    <mergeCell ref="C94:G94"/>
    <mergeCell ref="H94:K94"/>
    <mergeCell ref="C95:G95"/>
    <mergeCell ref="H95:K95"/>
    <mergeCell ref="C84:G84"/>
    <mergeCell ref="B85:G85"/>
    <mergeCell ref="B86:G86"/>
    <mergeCell ref="N86:Q86"/>
    <mergeCell ref="A87:N87"/>
    <mergeCell ref="F92:M92"/>
    <mergeCell ref="C80:C81"/>
    <mergeCell ref="D80:D81"/>
    <mergeCell ref="E80:E81"/>
    <mergeCell ref="F80:F81"/>
    <mergeCell ref="N80:N81"/>
    <mergeCell ref="C82:C83"/>
    <mergeCell ref="D82:D83"/>
    <mergeCell ref="E82:E83"/>
    <mergeCell ref="F82:F83"/>
    <mergeCell ref="N82:N83"/>
    <mergeCell ref="C74:G74"/>
    <mergeCell ref="B75:G75"/>
    <mergeCell ref="B76:Q76"/>
    <mergeCell ref="C77:Q77"/>
    <mergeCell ref="C78:C79"/>
    <mergeCell ref="D78:D79"/>
    <mergeCell ref="E78:E79"/>
    <mergeCell ref="F78:F79"/>
    <mergeCell ref="N78:N79"/>
    <mergeCell ref="C66:G66"/>
    <mergeCell ref="B67:G67"/>
    <mergeCell ref="B68:Q68"/>
    <mergeCell ref="C69:Q69"/>
    <mergeCell ref="C70:C73"/>
    <mergeCell ref="D70:D73"/>
    <mergeCell ref="E70:E73"/>
    <mergeCell ref="F70:F73"/>
    <mergeCell ref="G70:G72"/>
    <mergeCell ref="N70:N71"/>
    <mergeCell ref="N72:N73"/>
    <mergeCell ref="C62:G62"/>
    <mergeCell ref="C63:Q63"/>
    <mergeCell ref="A64:A65"/>
    <mergeCell ref="B64:B65"/>
    <mergeCell ref="C64:C65"/>
    <mergeCell ref="D64:D65"/>
    <mergeCell ref="E64:E65"/>
    <mergeCell ref="F64:F65"/>
    <mergeCell ref="N64:N65"/>
    <mergeCell ref="N53:N54"/>
    <mergeCell ref="C57:G57"/>
    <mergeCell ref="C58:Q58"/>
    <mergeCell ref="A59:A61"/>
    <mergeCell ref="B59:B61"/>
    <mergeCell ref="C59:C61"/>
    <mergeCell ref="D59:D61"/>
    <mergeCell ref="E59:E61"/>
    <mergeCell ref="F59:F61"/>
    <mergeCell ref="N59:N61"/>
    <mergeCell ref="A53:A54"/>
    <mergeCell ref="B53:B54"/>
    <mergeCell ref="C53:C54"/>
    <mergeCell ref="D53:D54"/>
    <mergeCell ref="E53:E54"/>
    <mergeCell ref="F53:F54"/>
    <mergeCell ref="A55:A56"/>
    <mergeCell ref="B55:B56"/>
    <mergeCell ref="C55:C56"/>
    <mergeCell ref="D55:D56"/>
    <mergeCell ref="E55:E56"/>
    <mergeCell ref="F55:F56"/>
    <mergeCell ref="N55:N56"/>
    <mergeCell ref="N49:N50"/>
    <mergeCell ref="A51:A52"/>
    <mergeCell ref="B51:B52"/>
    <mergeCell ref="C51:C52"/>
    <mergeCell ref="D51:D52"/>
    <mergeCell ref="E51:E52"/>
    <mergeCell ref="F51:F52"/>
    <mergeCell ref="N51:N52"/>
    <mergeCell ref="A49:A50"/>
    <mergeCell ref="B49:B50"/>
    <mergeCell ref="C49:C50"/>
    <mergeCell ref="D49:D50"/>
    <mergeCell ref="E49:E50"/>
    <mergeCell ref="F49:F50"/>
    <mergeCell ref="N45:N46"/>
    <mergeCell ref="A47:A48"/>
    <mergeCell ref="B47:B48"/>
    <mergeCell ref="C47:C48"/>
    <mergeCell ref="D47:D48"/>
    <mergeCell ref="E47:E48"/>
    <mergeCell ref="F47:F48"/>
    <mergeCell ref="N47:N48"/>
    <mergeCell ref="A45:A46"/>
    <mergeCell ref="B45:B46"/>
    <mergeCell ref="C45:C46"/>
    <mergeCell ref="D45:D46"/>
    <mergeCell ref="E45:E46"/>
    <mergeCell ref="F45:F46"/>
    <mergeCell ref="N41:N42"/>
    <mergeCell ref="A43:A44"/>
    <mergeCell ref="B43:B44"/>
    <mergeCell ref="C43:C44"/>
    <mergeCell ref="E43:E44"/>
    <mergeCell ref="F43:F44"/>
    <mergeCell ref="N43:N44"/>
    <mergeCell ref="A41:A42"/>
    <mergeCell ref="B41:B42"/>
    <mergeCell ref="C41:C42"/>
    <mergeCell ref="D41:D42"/>
    <mergeCell ref="E41:E42"/>
    <mergeCell ref="F41:F42"/>
    <mergeCell ref="N37:N38"/>
    <mergeCell ref="A39:A40"/>
    <mergeCell ref="B39:B40"/>
    <mergeCell ref="C39:C40"/>
    <mergeCell ref="D39:D40"/>
    <mergeCell ref="E39:E40"/>
    <mergeCell ref="F39:F40"/>
    <mergeCell ref="N39:N40"/>
    <mergeCell ref="A37:A38"/>
    <mergeCell ref="B37:B38"/>
    <mergeCell ref="C37:C38"/>
    <mergeCell ref="D37:D38"/>
    <mergeCell ref="E37:E38"/>
    <mergeCell ref="F37:F38"/>
    <mergeCell ref="N33:N34"/>
    <mergeCell ref="A35:A36"/>
    <mergeCell ref="B35:B36"/>
    <mergeCell ref="C35:C36"/>
    <mergeCell ref="D35:D36"/>
    <mergeCell ref="E35:E36"/>
    <mergeCell ref="F35:F36"/>
    <mergeCell ref="N35:N36"/>
    <mergeCell ref="A33:A34"/>
    <mergeCell ref="B33:B34"/>
    <mergeCell ref="C33:C34"/>
    <mergeCell ref="D33:D34"/>
    <mergeCell ref="E33:E34"/>
    <mergeCell ref="F33:F34"/>
    <mergeCell ref="N27:N29"/>
    <mergeCell ref="A30:A32"/>
    <mergeCell ref="B30:B32"/>
    <mergeCell ref="C30:C32"/>
    <mergeCell ref="D30:D32"/>
    <mergeCell ref="E30:E32"/>
    <mergeCell ref="F30:F32"/>
    <mergeCell ref="N30:N32"/>
    <mergeCell ref="A27:A29"/>
    <mergeCell ref="B27:B29"/>
    <mergeCell ref="C27:C29"/>
    <mergeCell ref="D27:D29"/>
    <mergeCell ref="E27:E29"/>
    <mergeCell ref="F27:F29"/>
    <mergeCell ref="C23:C24"/>
    <mergeCell ref="D23:D24"/>
    <mergeCell ref="E23:E24"/>
    <mergeCell ref="F23:F24"/>
    <mergeCell ref="C25:G25"/>
    <mergeCell ref="C26:Q26"/>
    <mergeCell ref="C15:C19"/>
    <mergeCell ref="D15:D19"/>
    <mergeCell ref="E15:E19"/>
    <mergeCell ref="F15:F19"/>
    <mergeCell ref="N17:N18"/>
    <mergeCell ref="C20:C22"/>
    <mergeCell ref="D20:D22"/>
    <mergeCell ref="E20:E22"/>
    <mergeCell ref="F20:F22"/>
    <mergeCell ref="N20:N22"/>
    <mergeCell ref="B7:Q7"/>
    <mergeCell ref="C8:Q8"/>
    <mergeCell ref="A9:A14"/>
    <mergeCell ref="B9:B14"/>
    <mergeCell ref="C9:C14"/>
    <mergeCell ref="D9:D14"/>
    <mergeCell ref="E9:E14"/>
    <mergeCell ref="F9:F14"/>
    <mergeCell ref="M4:M6"/>
    <mergeCell ref="N4:Q4"/>
    <mergeCell ref="H5:H6"/>
    <mergeCell ref="I5:J5"/>
    <mergeCell ref="K5:K6"/>
    <mergeCell ref="N5:N6"/>
    <mergeCell ref="O5:Q5"/>
    <mergeCell ref="N1:Q1"/>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H18" sqref="H18"/>
    </sheetView>
  </sheetViews>
  <sheetFormatPr defaultRowHeight="13.2"/>
  <cols>
    <col min="2" max="2" width="10.6640625" customWidth="1"/>
    <col min="3" max="3" width="53.33203125" customWidth="1"/>
  </cols>
  <sheetData>
    <row r="2" spans="2:3" ht="13.8" thickBot="1">
      <c r="C2" t="s">
        <v>31</v>
      </c>
    </row>
    <row r="3" spans="2:3" ht="31.8" thickBot="1">
      <c r="B3" s="2" t="s">
        <v>22</v>
      </c>
      <c r="C3" s="3" t="s">
        <v>23</v>
      </c>
    </row>
    <row r="4" spans="2:3" ht="14.25" customHeight="1">
      <c r="B4" s="8">
        <v>0</v>
      </c>
      <c r="C4" s="9" t="s">
        <v>24</v>
      </c>
    </row>
    <row r="5" spans="2:3" ht="14.25" customHeight="1">
      <c r="B5" s="4">
        <v>1</v>
      </c>
      <c r="C5" s="5" t="s">
        <v>26</v>
      </c>
    </row>
    <row r="6" spans="2:3" ht="14.25" customHeight="1">
      <c r="B6" s="4">
        <v>2</v>
      </c>
      <c r="C6" s="5" t="s">
        <v>25</v>
      </c>
    </row>
    <row r="7" spans="2:3" ht="14.25" customHeight="1">
      <c r="B7" s="4">
        <v>3</v>
      </c>
      <c r="C7" s="5" t="s">
        <v>28</v>
      </c>
    </row>
    <row r="8" spans="2:3" ht="14.25" customHeight="1">
      <c r="B8" s="4">
        <v>4</v>
      </c>
      <c r="C8" s="5" t="s">
        <v>47</v>
      </c>
    </row>
    <row r="9" spans="2:3" ht="14.25" customHeight="1">
      <c r="B9" s="4">
        <v>5</v>
      </c>
      <c r="C9" s="5" t="s">
        <v>51</v>
      </c>
    </row>
    <row r="10" spans="2:3" ht="14.25" customHeight="1">
      <c r="B10" s="4">
        <v>6</v>
      </c>
      <c r="C10" s="5" t="s">
        <v>29</v>
      </c>
    </row>
    <row r="11" spans="2:3" ht="14.25" customHeight="1">
      <c r="B11" s="4">
        <v>7</v>
      </c>
      <c r="C11" s="5" t="s">
        <v>48</v>
      </c>
    </row>
    <row r="12" spans="2:3" ht="14.25" customHeight="1">
      <c r="B12" s="4">
        <v>8</v>
      </c>
      <c r="C12" s="5" t="s">
        <v>45</v>
      </c>
    </row>
    <row r="13" spans="2:3" ht="14.25" customHeight="1">
      <c r="B13" s="4">
        <v>9</v>
      </c>
      <c r="C13" s="5" t="s">
        <v>52</v>
      </c>
    </row>
    <row r="14" spans="2:3" ht="14.25" customHeight="1">
      <c r="B14" s="4">
        <v>10</v>
      </c>
      <c r="C14" s="5" t="s">
        <v>43</v>
      </c>
    </row>
    <row r="15" spans="2:3" ht="13.95" customHeight="1">
      <c r="B15" s="4">
        <v>11</v>
      </c>
      <c r="C15" s="5" t="s">
        <v>46</v>
      </c>
    </row>
    <row r="16" spans="2:3" ht="13.95" customHeight="1">
      <c r="B16" s="4">
        <v>12</v>
      </c>
      <c r="C16" s="5" t="s">
        <v>53</v>
      </c>
    </row>
    <row r="17" spans="2:3" ht="14.25" customHeight="1">
      <c r="B17" s="4">
        <v>13</v>
      </c>
      <c r="C17" s="5" t="s">
        <v>49</v>
      </c>
    </row>
    <row r="18" spans="2:3" ht="14.25" customHeight="1">
      <c r="B18" s="4">
        <v>14</v>
      </c>
      <c r="C18" s="5" t="s">
        <v>44</v>
      </c>
    </row>
    <row r="19" spans="2:3" ht="14.25" customHeight="1">
      <c r="B19" s="4">
        <v>15</v>
      </c>
      <c r="C19" s="5" t="s">
        <v>30</v>
      </c>
    </row>
    <row r="20" spans="2:3" ht="14.25" customHeight="1">
      <c r="B20" s="4">
        <v>16</v>
      </c>
      <c r="C20" s="5" t="s">
        <v>50</v>
      </c>
    </row>
    <row r="21" spans="2:3" ht="14.25" customHeight="1">
      <c r="B21" s="4">
        <v>17</v>
      </c>
      <c r="C21" s="5" t="s">
        <v>27</v>
      </c>
    </row>
    <row r="22" spans="2:3" ht="15.75" customHeight="1" thickBot="1">
      <c r="B22" s="6">
        <v>18</v>
      </c>
      <c r="C22" s="7" t="s">
        <v>32</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15"/>
  <sheetViews>
    <sheetView zoomScaleNormal="100" workbookViewId="0">
      <selection activeCell="D113" sqref="D113:D116"/>
    </sheetView>
  </sheetViews>
  <sheetFormatPr defaultRowHeight="13.2"/>
  <cols>
    <col min="1" max="1" width="2.6640625" customWidth="1"/>
    <col min="2" max="3" width="2.5546875" customWidth="1"/>
    <col min="4" max="4" width="25" customWidth="1"/>
    <col min="5" max="5" width="7.88671875" customWidth="1"/>
    <col min="6" max="6" width="6" customWidth="1"/>
    <col min="7" max="7" width="5.6640625" customWidth="1"/>
    <col min="8" max="8" width="7.6640625" customWidth="1"/>
    <col min="9" max="9" width="7" customWidth="1"/>
    <col min="10" max="10" width="6" customWidth="1"/>
    <col min="11" max="11" width="7.33203125" customWidth="1"/>
    <col min="12" max="12" width="8" customWidth="1"/>
    <col min="13" max="13" width="7.5546875" customWidth="1"/>
    <col min="14" max="14" width="30" customWidth="1"/>
    <col min="15" max="16" width="3.109375" customWidth="1"/>
    <col min="17" max="17" width="3" customWidth="1"/>
    <col min="18" max="18" width="2.6640625" customWidth="1"/>
    <col min="19" max="23" width="0" hidden="1" customWidth="1"/>
  </cols>
  <sheetData>
    <row r="1" spans="1:25" ht="33.6" customHeight="1">
      <c r="A1" s="333"/>
      <c r="B1" s="333"/>
      <c r="C1" s="333"/>
      <c r="D1" s="333"/>
      <c r="E1" s="333"/>
      <c r="F1" s="333"/>
      <c r="G1" s="333"/>
      <c r="H1" s="333"/>
      <c r="I1" s="333"/>
      <c r="J1" s="333"/>
      <c r="K1" s="333"/>
      <c r="L1" s="333"/>
      <c r="M1" s="333"/>
      <c r="N1" s="1877"/>
      <c r="O1" s="1877"/>
      <c r="P1" s="1877"/>
      <c r="Q1" s="1877"/>
      <c r="R1" s="333"/>
      <c r="S1" s="333"/>
      <c r="T1" s="333"/>
      <c r="U1" s="333"/>
      <c r="V1" s="333"/>
      <c r="W1" s="333"/>
    </row>
    <row r="2" spans="1:25" ht="15.6">
      <c r="A2" s="675"/>
      <c r="B2" s="675"/>
      <c r="C2" s="675"/>
      <c r="D2" s="675"/>
      <c r="E2" s="144" t="s">
        <v>137</v>
      </c>
      <c r="F2" s="145"/>
      <c r="G2" s="146"/>
      <c r="H2" s="145"/>
      <c r="I2" s="145"/>
      <c r="J2" s="145"/>
      <c r="K2" s="145"/>
      <c r="L2" s="145"/>
      <c r="M2" s="145"/>
      <c r="N2" s="145"/>
      <c r="O2" s="675"/>
      <c r="P2" s="675"/>
      <c r="Q2" s="675"/>
      <c r="R2" s="675"/>
      <c r="S2" s="675"/>
      <c r="T2" s="675"/>
      <c r="U2" s="675"/>
      <c r="V2" s="675"/>
      <c r="W2" s="675"/>
    </row>
    <row r="3" spans="1:25" ht="12.6" customHeight="1" thickBot="1">
      <c r="A3" s="676"/>
      <c r="B3" s="147"/>
      <c r="C3" s="147"/>
      <c r="D3" s="2145" t="s">
        <v>34</v>
      </c>
      <c r="E3" s="2145"/>
      <c r="F3" s="2145"/>
      <c r="G3" s="2145"/>
      <c r="H3" s="2145"/>
      <c r="I3" s="2145"/>
      <c r="J3" s="2145"/>
      <c r="K3" s="2145"/>
      <c r="L3" s="2145"/>
      <c r="M3" s="2145"/>
      <c r="N3" s="2145"/>
      <c r="O3" s="2145"/>
      <c r="P3" s="2145"/>
      <c r="Q3" s="2145"/>
      <c r="R3" s="2145"/>
      <c r="S3" s="2145"/>
      <c r="T3" s="2145"/>
      <c r="U3" s="2145"/>
      <c r="V3" s="2145"/>
      <c r="W3" s="2145"/>
    </row>
    <row r="4" spans="1:25" ht="21.6" customHeight="1">
      <c r="A4" s="2168" t="s">
        <v>0</v>
      </c>
      <c r="B4" s="2171" t="s">
        <v>1</v>
      </c>
      <c r="C4" s="2171" t="s">
        <v>2</v>
      </c>
      <c r="D4" s="2174" t="s">
        <v>3</v>
      </c>
      <c r="E4" s="2177" t="s">
        <v>4</v>
      </c>
      <c r="F4" s="2180" t="s">
        <v>5</v>
      </c>
      <c r="G4" s="2150" t="s">
        <v>6</v>
      </c>
      <c r="H4" s="2153" t="s">
        <v>528</v>
      </c>
      <c r="I4" s="2154"/>
      <c r="J4" s="2154"/>
      <c r="K4" s="2155"/>
      <c r="L4" s="2156" t="s">
        <v>138</v>
      </c>
      <c r="M4" s="2159" t="s">
        <v>529</v>
      </c>
      <c r="N4" s="2162" t="s">
        <v>21</v>
      </c>
      <c r="O4" s="2163"/>
      <c r="P4" s="2163"/>
      <c r="Q4" s="2164"/>
      <c r="R4" s="675"/>
      <c r="S4" s="675"/>
      <c r="T4" s="675"/>
      <c r="U4" s="675"/>
      <c r="V4" s="675"/>
      <c r="W4" s="675"/>
      <c r="X4" s="671"/>
      <c r="Y4" s="671"/>
    </row>
    <row r="5" spans="1:25" ht="13.2" customHeight="1">
      <c r="A5" s="2169"/>
      <c r="B5" s="2172"/>
      <c r="C5" s="2172"/>
      <c r="D5" s="2175"/>
      <c r="E5" s="2178"/>
      <c r="F5" s="2181"/>
      <c r="G5" s="2151"/>
      <c r="H5" s="2165" t="s">
        <v>7</v>
      </c>
      <c r="I5" s="2167" t="s">
        <v>8</v>
      </c>
      <c r="J5" s="2167"/>
      <c r="K5" s="1932" t="s">
        <v>139</v>
      </c>
      <c r="L5" s="2157"/>
      <c r="M5" s="2160"/>
      <c r="N5" s="2189" t="s">
        <v>33</v>
      </c>
      <c r="O5" s="2191" t="s">
        <v>9</v>
      </c>
      <c r="P5" s="2191"/>
      <c r="Q5" s="2192"/>
      <c r="R5" s="675"/>
      <c r="S5" s="675"/>
      <c r="T5" s="675"/>
      <c r="U5" s="675"/>
      <c r="V5" s="675"/>
      <c r="W5" s="675"/>
      <c r="X5" s="671"/>
      <c r="Y5" s="671"/>
    </row>
    <row r="6" spans="1:25" ht="117.6" customHeight="1" thickBot="1">
      <c r="A6" s="2170"/>
      <c r="B6" s="2173"/>
      <c r="C6" s="2173"/>
      <c r="D6" s="2176"/>
      <c r="E6" s="2179"/>
      <c r="F6" s="2182"/>
      <c r="G6" s="2152"/>
      <c r="H6" s="2166"/>
      <c r="I6" s="1463" t="s">
        <v>7</v>
      </c>
      <c r="J6" s="1463" t="s">
        <v>10</v>
      </c>
      <c r="K6" s="1933"/>
      <c r="L6" s="2158"/>
      <c r="M6" s="2161"/>
      <c r="N6" s="2190"/>
      <c r="O6" s="148" t="s">
        <v>55</v>
      </c>
      <c r="P6" s="148" t="s">
        <v>131</v>
      </c>
      <c r="Q6" s="149" t="s">
        <v>526</v>
      </c>
      <c r="R6" s="675"/>
      <c r="S6" s="675"/>
      <c r="T6" s="675"/>
      <c r="U6" s="675"/>
      <c r="V6" s="675"/>
      <c r="W6" s="675"/>
      <c r="X6" s="671"/>
      <c r="Y6" s="671"/>
    </row>
    <row r="7" spans="1:25" ht="13.8" thickBot="1">
      <c r="A7" s="150" t="s">
        <v>11</v>
      </c>
      <c r="B7" s="2146" t="s">
        <v>140</v>
      </c>
      <c r="C7" s="2146"/>
      <c r="D7" s="2146"/>
      <c r="E7" s="2146"/>
      <c r="F7" s="2146"/>
      <c r="G7" s="2146"/>
      <c r="H7" s="2146"/>
      <c r="I7" s="2146"/>
      <c r="J7" s="2146"/>
      <c r="K7" s="2146"/>
      <c r="L7" s="2146"/>
      <c r="M7" s="2146"/>
      <c r="N7" s="2146"/>
      <c r="O7" s="2146"/>
      <c r="P7" s="2146"/>
      <c r="Q7" s="2147"/>
      <c r="R7" s="675"/>
      <c r="S7" s="675"/>
      <c r="T7" s="675"/>
      <c r="U7" s="675"/>
      <c r="V7" s="675"/>
      <c r="W7" s="675"/>
      <c r="X7" s="671"/>
      <c r="Y7" s="671"/>
    </row>
    <row r="8" spans="1:25" ht="13.95" customHeight="1" thickBot="1">
      <c r="A8" s="151" t="s">
        <v>11</v>
      </c>
      <c r="B8" s="152" t="s">
        <v>11</v>
      </c>
      <c r="C8" s="2148" t="s">
        <v>141</v>
      </c>
      <c r="D8" s="2148"/>
      <c r="E8" s="2148"/>
      <c r="F8" s="2148"/>
      <c r="G8" s="2148"/>
      <c r="H8" s="2148"/>
      <c r="I8" s="2148"/>
      <c r="J8" s="2148"/>
      <c r="K8" s="2148"/>
      <c r="L8" s="2148"/>
      <c r="M8" s="2148"/>
      <c r="N8" s="2148"/>
      <c r="O8" s="2148"/>
      <c r="P8" s="2148"/>
      <c r="Q8" s="2149"/>
      <c r="R8" s="675"/>
      <c r="S8" s="675"/>
      <c r="T8" s="675"/>
      <c r="U8" s="675"/>
      <c r="V8" s="675"/>
      <c r="W8" s="675"/>
      <c r="X8" s="671"/>
      <c r="Y8" s="671"/>
    </row>
    <row r="9" spans="1:25" ht="13.2" customHeight="1">
      <c r="A9" s="2074" t="s">
        <v>11</v>
      </c>
      <c r="B9" s="2077" t="s">
        <v>11</v>
      </c>
      <c r="C9" s="2080" t="s">
        <v>11</v>
      </c>
      <c r="D9" s="2126" t="s">
        <v>142</v>
      </c>
      <c r="E9" s="2086" t="s">
        <v>41</v>
      </c>
      <c r="F9" s="2090" t="s">
        <v>76</v>
      </c>
      <c r="G9" s="706" t="s">
        <v>143</v>
      </c>
      <c r="H9" s="986">
        <f>H13+H17+H21+H25+H29+H33+H37+H42+H46</f>
        <v>822.4</v>
      </c>
      <c r="I9" s="986">
        <f t="shared" ref="H9:M11" si="0">I13+I17+I21+I25+I29+I33+I37+I42+I46</f>
        <v>1</v>
      </c>
      <c r="J9" s="986">
        <f t="shared" si="0"/>
        <v>0</v>
      </c>
      <c r="K9" s="986">
        <f t="shared" si="0"/>
        <v>821.4</v>
      </c>
      <c r="L9" s="986">
        <f t="shared" si="0"/>
        <v>2239.9</v>
      </c>
      <c r="M9" s="986">
        <f t="shared" si="0"/>
        <v>0</v>
      </c>
      <c r="N9" s="153"/>
      <c r="O9" s="154"/>
      <c r="P9" s="155"/>
      <c r="Q9" s="156"/>
      <c r="R9" s="675"/>
      <c r="S9" s="675"/>
      <c r="T9" s="675"/>
      <c r="U9" s="675"/>
      <c r="V9" s="675"/>
      <c r="W9" s="675"/>
      <c r="X9" s="333"/>
      <c r="Y9" s="671"/>
    </row>
    <row r="10" spans="1:25">
      <c r="A10" s="2075"/>
      <c r="B10" s="2078"/>
      <c r="C10" s="2081"/>
      <c r="D10" s="2127"/>
      <c r="E10" s="2087"/>
      <c r="F10" s="2091"/>
      <c r="G10" s="157" t="s">
        <v>80</v>
      </c>
      <c r="H10" s="987">
        <f t="shared" si="0"/>
        <v>2843.4400000000005</v>
      </c>
      <c r="I10" s="987">
        <f t="shared" si="0"/>
        <v>96.980000000000018</v>
      </c>
      <c r="J10" s="987">
        <f t="shared" si="0"/>
        <v>16.3</v>
      </c>
      <c r="K10" s="987">
        <f t="shared" si="0"/>
        <v>2746.46</v>
      </c>
      <c r="L10" s="987">
        <f t="shared" si="0"/>
        <v>2872.58</v>
      </c>
      <c r="M10" s="987">
        <f t="shared" si="0"/>
        <v>0</v>
      </c>
      <c r="N10" s="158"/>
      <c r="O10" s="159"/>
      <c r="P10" s="160"/>
      <c r="Q10" s="161"/>
      <c r="R10" s="675"/>
      <c r="S10" s="675"/>
      <c r="T10" s="675"/>
      <c r="U10" s="675"/>
      <c r="V10" s="675"/>
      <c r="W10" s="675"/>
      <c r="X10" s="333"/>
      <c r="Y10" s="671"/>
    </row>
    <row r="11" spans="1:25" ht="13.8" thickBot="1">
      <c r="A11" s="2075"/>
      <c r="B11" s="2078"/>
      <c r="C11" s="2081"/>
      <c r="D11" s="2127"/>
      <c r="E11" s="2088"/>
      <c r="F11" s="2092"/>
      <c r="G11" s="84" t="s">
        <v>37</v>
      </c>
      <c r="H11" s="988">
        <f t="shared" si="0"/>
        <v>78.740000000000009</v>
      </c>
      <c r="I11" s="988">
        <f t="shared" si="0"/>
        <v>16.04</v>
      </c>
      <c r="J11" s="988">
        <f t="shared" si="0"/>
        <v>15.780000000000001</v>
      </c>
      <c r="K11" s="988">
        <f t="shared" si="0"/>
        <v>62.7</v>
      </c>
      <c r="L11" s="988">
        <f t="shared" si="0"/>
        <v>0</v>
      </c>
      <c r="M11" s="988">
        <f t="shared" si="0"/>
        <v>0</v>
      </c>
      <c r="N11" s="158"/>
      <c r="O11" s="162"/>
      <c r="P11" s="160"/>
      <c r="Q11" s="163"/>
      <c r="R11" s="675"/>
      <c r="S11" s="675"/>
      <c r="T11" s="675"/>
      <c r="U11" s="675"/>
      <c r="V11" s="675"/>
      <c r="W11" s="675"/>
      <c r="X11" s="333"/>
      <c r="Y11" s="671"/>
    </row>
    <row r="12" spans="1:25" ht="13.8" thickBot="1">
      <c r="A12" s="2076"/>
      <c r="B12" s="2079"/>
      <c r="C12" s="2082"/>
      <c r="D12" s="2128"/>
      <c r="E12" s="2089"/>
      <c r="F12" s="2089"/>
      <c r="G12" s="164" t="s">
        <v>12</v>
      </c>
      <c r="H12" s="989">
        <f>H9+H10+H11</f>
        <v>3744.5800000000008</v>
      </c>
      <c r="I12" s="990">
        <f t="shared" ref="I12:M12" si="1">I9+I10+I11</f>
        <v>114.02000000000001</v>
      </c>
      <c r="J12" s="990">
        <f t="shared" si="1"/>
        <v>32.08</v>
      </c>
      <c r="K12" s="991">
        <f t="shared" si="1"/>
        <v>3630.56</v>
      </c>
      <c r="L12" s="939">
        <f t="shared" si="1"/>
        <v>5112.4799999999996</v>
      </c>
      <c r="M12" s="939">
        <f t="shared" si="1"/>
        <v>0</v>
      </c>
      <c r="N12" s="165"/>
      <c r="O12" s="166"/>
      <c r="P12" s="167"/>
      <c r="Q12" s="168"/>
      <c r="R12" s="675"/>
      <c r="S12" s="675"/>
      <c r="T12" s="675"/>
      <c r="U12" s="675"/>
      <c r="V12" s="675"/>
      <c r="W12" s="675"/>
      <c r="X12" s="333"/>
      <c r="Y12" s="671"/>
    </row>
    <row r="13" spans="1:25" ht="13.2" customHeight="1">
      <c r="A13" s="2074"/>
      <c r="B13" s="2077"/>
      <c r="C13" s="2080"/>
      <c r="D13" s="1973" t="s">
        <v>144</v>
      </c>
      <c r="E13" s="2086" t="s">
        <v>41</v>
      </c>
      <c r="F13" s="2090" t="s">
        <v>145</v>
      </c>
      <c r="G13" s="706" t="s">
        <v>143</v>
      </c>
      <c r="H13" s="957">
        <f>I13+K13</f>
        <v>0</v>
      </c>
      <c r="I13" s="951"/>
      <c r="J13" s="958"/>
      <c r="K13" s="953">
        <v>0</v>
      </c>
      <c r="L13" s="954">
        <v>0</v>
      </c>
      <c r="M13" s="955">
        <v>0</v>
      </c>
      <c r="N13" s="153" t="s">
        <v>146</v>
      </c>
      <c r="O13" s="154" t="s">
        <v>42</v>
      </c>
      <c r="P13" s="155"/>
      <c r="Q13" s="156"/>
      <c r="R13" s="675"/>
      <c r="S13" s="675"/>
      <c r="T13" s="675"/>
      <c r="U13" s="675"/>
      <c r="V13" s="675"/>
      <c r="W13" s="675"/>
      <c r="X13" s="333"/>
      <c r="Y13" s="671"/>
    </row>
    <row r="14" spans="1:25">
      <c r="A14" s="2075"/>
      <c r="B14" s="2078"/>
      <c r="C14" s="2081"/>
      <c r="D14" s="1974"/>
      <c r="E14" s="2087"/>
      <c r="F14" s="2091"/>
      <c r="G14" s="157" t="s">
        <v>80</v>
      </c>
      <c r="H14" s="945">
        <f>I14+K14</f>
        <v>0</v>
      </c>
      <c r="I14" s="946">
        <v>0</v>
      </c>
      <c r="J14" s="947">
        <v>0</v>
      </c>
      <c r="K14" s="948"/>
      <c r="L14" s="956">
        <v>0</v>
      </c>
      <c r="M14" s="950">
        <v>0</v>
      </c>
      <c r="N14" s="189" t="s">
        <v>147</v>
      </c>
      <c r="O14" s="159"/>
      <c r="P14" s="160" t="s">
        <v>42</v>
      </c>
      <c r="Q14" s="161"/>
      <c r="R14" s="675"/>
      <c r="S14" s="675"/>
      <c r="T14" s="675"/>
      <c r="U14" s="675"/>
      <c r="V14" s="675"/>
      <c r="W14" s="675"/>
      <c r="X14" s="333"/>
      <c r="Y14" s="671"/>
    </row>
    <row r="15" spans="1:25">
      <c r="A15" s="2075"/>
      <c r="B15" s="2078"/>
      <c r="C15" s="2081"/>
      <c r="D15" s="1974"/>
      <c r="E15" s="2088"/>
      <c r="F15" s="2092"/>
      <c r="G15" s="84" t="s">
        <v>37</v>
      </c>
      <c r="H15" s="962">
        <f>I15+K15</f>
        <v>0</v>
      </c>
      <c r="I15" s="1001">
        <v>0</v>
      </c>
      <c r="J15" s="1003">
        <v>0</v>
      </c>
      <c r="K15" s="965"/>
      <c r="L15" s="966"/>
      <c r="M15" s="967"/>
      <c r="N15" s="189"/>
      <c r="O15" s="162"/>
      <c r="P15" s="160"/>
      <c r="Q15" s="163"/>
      <c r="R15" s="675"/>
      <c r="S15" s="675"/>
      <c r="T15" s="169"/>
      <c r="U15" s="675"/>
      <c r="V15" s="675"/>
      <c r="W15" s="675"/>
      <c r="X15" s="333"/>
      <c r="Y15" s="671"/>
    </row>
    <row r="16" spans="1:25" ht="13.8" thickBot="1">
      <c r="A16" s="2076"/>
      <c r="B16" s="2079"/>
      <c r="C16" s="2082"/>
      <c r="D16" s="1975"/>
      <c r="E16" s="2089"/>
      <c r="F16" s="2089"/>
      <c r="G16" s="164" t="s">
        <v>12</v>
      </c>
      <c r="H16" s="939">
        <f t="shared" ref="H16:M16" si="2">SUM(H13:H15)</f>
        <v>0</v>
      </c>
      <c r="I16" s="940">
        <f t="shared" si="2"/>
        <v>0</v>
      </c>
      <c r="J16" s="941">
        <f t="shared" si="2"/>
        <v>0</v>
      </c>
      <c r="K16" s="942">
        <f t="shared" si="2"/>
        <v>0</v>
      </c>
      <c r="L16" s="943">
        <f>SUM(L13:L15)</f>
        <v>0</v>
      </c>
      <c r="M16" s="944">
        <f t="shared" si="2"/>
        <v>0</v>
      </c>
      <c r="N16" s="993"/>
      <c r="O16" s="166"/>
      <c r="P16" s="167"/>
      <c r="Q16" s="168"/>
      <c r="R16" s="675"/>
      <c r="S16" s="675"/>
      <c r="T16" s="169"/>
      <c r="U16" s="675"/>
      <c r="V16" s="675"/>
      <c r="W16" s="675"/>
      <c r="X16" s="333"/>
      <c r="Y16" s="671"/>
    </row>
    <row r="17" spans="1:25" ht="13.2" customHeight="1">
      <c r="A17" s="2074"/>
      <c r="B17" s="2077"/>
      <c r="C17" s="2080"/>
      <c r="D17" s="1973" t="s">
        <v>148</v>
      </c>
      <c r="E17" s="2086" t="s">
        <v>41</v>
      </c>
      <c r="F17" s="2090" t="s">
        <v>149</v>
      </c>
      <c r="G17" s="706" t="s">
        <v>143</v>
      </c>
      <c r="H17" s="957">
        <f>I17+K17</f>
        <v>53</v>
      </c>
      <c r="I17" s="951">
        <v>0</v>
      </c>
      <c r="J17" s="958"/>
      <c r="K17" s="953">
        <v>53</v>
      </c>
      <c r="L17" s="954">
        <v>0</v>
      </c>
      <c r="M17" s="986">
        <v>0</v>
      </c>
      <c r="N17" s="170" t="s">
        <v>146</v>
      </c>
      <c r="O17" s="154" t="s">
        <v>42</v>
      </c>
      <c r="P17" s="155"/>
      <c r="Q17" s="156"/>
      <c r="R17" s="675"/>
      <c r="S17" s="675"/>
      <c r="T17" s="169"/>
      <c r="U17" s="675"/>
      <c r="V17" s="675"/>
      <c r="W17" s="675"/>
      <c r="X17" s="333"/>
      <c r="Y17" s="671"/>
    </row>
    <row r="18" spans="1:25" ht="13.2" customHeight="1">
      <c r="A18" s="2075"/>
      <c r="B18" s="2078"/>
      <c r="C18" s="2081"/>
      <c r="D18" s="1974"/>
      <c r="E18" s="2087"/>
      <c r="F18" s="2091"/>
      <c r="G18" s="157" t="s">
        <v>80</v>
      </c>
      <c r="H18" s="945">
        <f>I18+K18</f>
        <v>0</v>
      </c>
      <c r="I18" s="946">
        <v>0</v>
      </c>
      <c r="J18" s="947">
        <v>0</v>
      </c>
      <c r="K18" s="948">
        <v>0</v>
      </c>
      <c r="L18" s="956">
        <v>0</v>
      </c>
      <c r="M18" s="987">
        <v>0</v>
      </c>
      <c r="N18" s="2188" t="s">
        <v>150</v>
      </c>
      <c r="O18" s="159"/>
      <c r="P18" s="160" t="s">
        <v>42</v>
      </c>
      <c r="Q18" s="161"/>
      <c r="R18" s="675"/>
      <c r="S18" s="675"/>
      <c r="T18" s="169"/>
      <c r="U18" s="675"/>
      <c r="V18" s="675"/>
      <c r="W18" s="675"/>
      <c r="X18" s="333"/>
      <c r="Y18" s="671"/>
    </row>
    <row r="19" spans="1:25">
      <c r="A19" s="2075"/>
      <c r="B19" s="2078"/>
      <c r="C19" s="2081"/>
      <c r="D19" s="1974"/>
      <c r="E19" s="2087"/>
      <c r="F19" s="2091"/>
      <c r="G19" s="157" t="s">
        <v>37</v>
      </c>
      <c r="H19" s="945">
        <f>I19+K19</f>
        <v>0</v>
      </c>
      <c r="I19" s="946">
        <v>0</v>
      </c>
      <c r="J19" s="947">
        <v>0</v>
      </c>
      <c r="K19" s="948"/>
      <c r="L19" s="956">
        <v>0</v>
      </c>
      <c r="M19" s="950"/>
      <c r="N19" s="2187"/>
      <c r="O19" s="159"/>
      <c r="P19" s="160"/>
      <c r="Q19" s="161"/>
      <c r="R19" s="675"/>
      <c r="S19" s="675"/>
      <c r="T19" s="169"/>
      <c r="U19" s="675"/>
      <c r="V19" s="675"/>
      <c r="W19" s="675"/>
      <c r="X19" s="333"/>
      <c r="Y19" s="671"/>
    </row>
    <row r="20" spans="1:25" ht="11.4" customHeight="1" thickBot="1">
      <c r="A20" s="2076"/>
      <c r="B20" s="2079"/>
      <c r="C20" s="2082"/>
      <c r="D20" s="1975"/>
      <c r="E20" s="2089"/>
      <c r="F20" s="2089"/>
      <c r="G20" s="164" t="s">
        <v>12</v>
      </c>
      <c r="H20" s="939">
        <f>SUM(H17:H19)</f>
        <v>53</v>
      </c>
      <c r="I20" s="940">
        <f>SUM(I17:I19)</f>
        <v>0</v>
      </c>
      <c r="J20" s="941">
        <f>SUM(J17:J19)</f>
        <v>0</v>
      </c>
      <c r="K20" s="942">
        <f>SUM(K17:K19)</f>
        <v>53</v>
      </c>
      <c r="L20" s="942">
        <f t="shared" ref="L20:M20" si="3">SUM(L17:L19)</f>
        <v>0</v>
      </c>
      <c r="M20" s="942">
        <f t="shared" si="3"/>
        <v>0</v>
      </c>
      <c r="N20" s="994"/>
      <c r="O20" s="172"/>
      <c r="P20" s="167"/>
      <c r="Q20" s="173"/>
      <c r="R20" s="675"/>
      <c r="S20" s="675"/>
      <c r="T20" s="169"/>
      <c r="U20" s="675"/>
      <c r="V20" s="675"/>
      <c r="W20" s="675"/>
      <c r="X20" s="333"/>
      <c r="Y20" s="671"/>
    </row>
    <row r="21" spans="1:25" ht="13.2" customHeight="1">
      <c r="A21" s="2074"/>
      <c r="B21" s="2077"/>
      <c r="C21" s="2080"/>
      <c r="D21" s="1973" t="s">
        <v>151</v>
      </c>
      <c r="E21" s="2086" t="s">
        <v>41</v>
      </c>
      <c r="F21" s="2183" t="s">
        <v>152</v>
      </c>
      <c r="G21" s="706" t="s">
        <v>143</v>
      </c>
      <c r="H21" s="957">
        <f>I21+K21</f>
        <v>0</v>
      </c>
      <c r="I21" s="951">
        <v>0</v>
      </c>
      <c r="J21" s="958"/>
      <c r="K21" s="953">
        <v>0</v>
      </c>
      <c r="L21" s="954">
        <v>1807.9</v>
      </c>
      <c r="M21" s="955">
        <v>0</v>
      </c>
      <c r="N21" s="251" t="s">
        <v>571</v>
      </c>
      <c r="O21" s="174"/>
      <c r="P21" s="175" t="s">
        <v>42</v>
      </c>
      <c r="Q21" s="176"/>
      <c r="R21" s="675"/>
      <c r="S21" s="675"/>
      <c r="T21" s="169"/>
      <c r="U21" s="675"/>
      <c r="V21" s="675"/>
      <c r="W21" s="675"/>
      <c r="X21" s="671"/>
      <c r="Y21" s="671"/>
    </row>
    <row r="22" spans="1:25">
      <c r="A22" s="2075"/>
      <c r="B22" s="2078"/>
      <c r="C22" s="2081"/>
      <c r="D22" s="1974"/>
      <c r="E22" s="2087"/>
      <c r="F22" s="2184"/>
      <c r="G22" s="177" t="s">
        <v>80</v>
      </c>
      <c r="H22" s="968">
        <f>I22+K22</f>
        <v>0</v>
      </c>
      <c r="I22" s="969">
        <v>0</v>
      </c>
      <c r="J22" s="970">
        <v>0</v>
      </c>
      <c r="K22" s="971">
        <v>0</v>
      </c>
      <c r="L22" s="972">
        <v>2510.08</v>
      </c>
      <c r="M22" s="973">
        <v>0</v>
      </c>
      <c r="N22" s="189"/>
      <c r="O22" s="178"/>
      <c r="P22" s="179"/>
      <c r="Q22" s="180"/>
      <c r="R22" s="675"/>
      <c r="S22" s="675"/>
      <c r="T22" s="169"/>
      <c r="U22" s="675"/>
      <c r="V22" s="675"/>
      <c r="W22" s="675"/>
      <c r="X22" s="671"/>
      <c r="Y22" s="671"/>
    </row>
    <row r="23" spans="1:25">
      <c r="A23" s="2075"/>
      <c r="B23" s="2078"/>
      <c r="C23" s="2081"/>
      <c r="D23" s="1974"/>
      <c r="E23" s="2087"/>
      <c r="F23" s="2184"/>
      <c r="G23" s="177" t="s">
        <v>37</v>
      </c>
      <c r="H23" s="968">
        <f>I23+K23</f>
        <v>0.8</v>
      </c>
      <c r="I23" s="969">
        <v>0.8</v>
      </c>
      <c r="J23" s="970">
        <v>0.79</v>
      </c>
      <c r="K23" s="971">
        <v>0</v>
      </c>
      <c r="L23" s="972">
        <v>0</v>
      </c>
      <c r="M23" s="973"/>
      <c r="N23" s="158"/>
      <c r="O23" s="178"/>
      <c r="P23" s="179"/>
      <c r="Q23" s="180"/>
      <c r="R23" s="675"/>
      <c r="S23" s="675"/>
      <c r="T23" s="169"/>
      <c r="U23" s="675"/>
      <c r="V23" s="675"/>
      <c r="W23" s="675"/>
      <c r="X23" s="671"/>
      <c r="Y23" s="671"/>
    </row>
    <row r="24" spans="1:25" ht="12.6" customHeight="1" thickBot="1">
      <c r="A24" s="2076"/>
      <c r="B24" s="2079"/>
      <c r="C24" s="2082"/>
      <c r="D24" s="1975"/>
      <c r="E24" s="2089"/>
      <c r="F24" s="2185"/>
      <c r="G24" s="181" t="s">
        <v>12</v>
      </c>
      <c r="H24" s="939">
        <f t="shared" ref="H24:M24" si="4">SUM(H21:H23)</f>
        <v>0.8</v>
      </c>
      <c r="I24" s="940">
        <f t="shared" si="4"/>
        <v>0.8</v>
      </c>
      <c r="J24" s="941">
        <f t="shared" si="4"/>
        <v>0.79</v>
      </c>
      <c r="K24" s="942">
        <f t="shared" si="4"/>
        <v>0</v>
      </c>
      <c r="L24" s="942">
        <f t="shared" si="4"/>
        <v>4317.9799999999996</v>
      </c>
      <c r="M24" s="942">
        <f t="shared" si="4"/>
        <v>0</v>
      </c>
      <c r="N24" s="182"/>
      <c r="O24" s="183"/>
      <c r="P24" s="184"/>
      <c r="Q24" s="185"/>
      <c r="R24" s="675"/>
      <c r="S24" s="675"/>
      <c r="T24" s="169"/>
      <c r="U24" s="675"/>
      <c r="V24" s="675"/>
      <c r="W24" s="675"/>
      <c r="X24" s="671"/>
      <c r="Y24" s="671"/>
    </row>
    <row r="25" spans="1:25" ht="13.2" customHeight="1">
      <c r="A25" s="2074"/>
      <c r="B25" s="2077"/>
      <c r="C25" s="2080"/>
      <c r="D25" s="1973" t="s">
        <v>153</v>
      </c>
      <c r="E25" s="2086" t="s">
        <v>41</v>
      </c>
      <c r="F25" s="2090" t="s">
        <v>154</v>
      </c>
      <c r="G25" s="706" t="s">
        <v>143</v>
      </c>
      <c r="H25" s="945">
        <f>I25+K25</f>
        <v>760</v>
      </c>
      <c r="I25" s="951">
        <v>1</v>
      </c>
      <c r="J25" s="958"/>
      <c r="K25" s="953">
        <v>759</v>
      </c>
      <c r="L25" s="954">
        <v>282</v>
      </c>
      <c r="M25" s="955">
        <v>0</v>
      </c>
      <c r="N25" s="153" t="s">
        <v>146</v>
      </c>
      <c r="O25" s="186" t="s">
        <v>42</v>
      </c>
      <c r="P25" s="187"/>
      <c r="Q25" s="188"/>
      <c r="R25" s="675"/>
      <c r="S25" s="675"/>
      <c r="T25" s="169"/>
      <c r="U25" s="675"/>
      <c r="V25" s="675"/>
      <c r="W25" s="675"/>
      <c r="X25" s="1085"/>
      <c r="Y25" s="671"/>
    </row>
    <row r="26" spans="1:25" ht="13.2" customHeight="1">
      <c r="A26" s="2075"/>
      <c r="B26" s="2078"/>
      <c r="C26" s="2081"/>
      <c r="D26" s="1974"/>
      <c r="E26" s="2087"/>
      <c r="F26" s="2091"/>
      <c r="G26" s="157" t="s">
        <v>80</v>
      </c>
      <c r="H26" s="945">
        <f>I26+K26</f>
        <v>1555.7</v>
      </c>
      <c r="I26" s="946">
        <v>11.9</v>
      </c>
      <c r="J26" s="947">
        <v>5.91</v>
      </c>
      <c r="K26" s="948">
        <v>1543.8</v>
      </c>
      <c r="L26" s="956">
        <v>18.5</v>
      </c>
      <c r="M26" s="950">
        <v>0</v>
      </c>
      <c r="N26" s="2188" t="s">
        <v>155</v>
      </c>
      <c r="O26" s="190"/>
      <c r="P26" s="191" t="s">
        <v>42</v>
      </c>
      <c r="Q26" s="192"/>
      <c r="R26" s="675"/>
      <c r="S26" s="675"/>
      <c r="T26" s="169"/>
      <c r="U26" s="675"/>
      <c r="V26" s="675"/>
      <c r="W26" s="675"/>
      <c r="X26" s="671"/>
      <c r="Y26" s="671"/>
    </row>
    <row r="27" spans="1:25">
      <c r="A27" s="2075"/>
      <c r="B27" s="2078"/>
      <c r="C27" s="2081"/>
      <c r="D27" s="1974"/>
      <c r="E27" s="2087"/>
      <c r="F27" s="2091"/>
      <c r="G27" s="157" t="s">
        <v>37</v>
      </c>
      <c r="H27" s="945">
        <f>I27+K27</f>
        <v>0.3</v>
      </c>
      <c r="I27" s="946">
        <v>0.3</v>
      </c>
      <c r="J27" s="947">
        <v>0.3</v>
      </c>
      <c r="K27" s="948">
        <v>0</v>
      </c>
      <c r="L27" s="956">
        <v>0</v>
      </c>
      <c r="M27" s="950">
        <v>0</v>
      </c>
      <c r="N27" s="2187"/>
      <c r="O27" s="190"/>
      <c r="P27" s="191"/>
      <c r="Q27" s="192"/>
      <c r="R27" s="675"/>
      <c r="S27" s="675"/>
      <c r="T27" s="169"/>
      <c r="U27" s="675"/>
      <c r="V27" s="675"/>
      <c r="W27" s="675"/>
      <c r="X27" s="671"/>
      <c r="Y27" s="671"/>
    </row>
    <row r="28" spans="1:25" ht="37.200000000000003" customHeight="1" thickBot="1">
      <c r="A28" s="2076"/>
      <c r="B28" s="2079"/>
      <c r="C28" s="2082"/>
      <c r="D28" s="1975"/>
      <c r="E28" s="2089"/>
      <c r="F28" s="2089"/>
      <c r="G28" s="164" t="s">
        <v>12</v>
      </c>
      <c r="H28" s="939">
        <f>SUM(H25:H27)</f>
        <v>2316</v>
      </c>
      <c r="I28" s="940">
        <f t="shared" ref="I28:M28" si="5">SUM(I25:I27)</f>
        <v>13.200000000000001</v>
      </c>
      <c r="J28" s="941">
        <f t="shared" si="5"/>
        <v>6.21</v>
      </c>
      <c r="K28" s="942">
        <f>SUM(K25:K27)</f>
        <v>2302.8000000000002</v>
      </c>
      <c r="L28" s="942">
        <f t="shared" si="5"/>
        <v>300.5</v>
      </c>
      <c r="M28" s="942">
        <f t="shared" si="5"/>
        <v>0</v>
      </c>
      <c r="N28" s="193"/>
      <c r="O28" s="194"/>
      <c r="P28" s="195"/>
      <c r="Q28" s="196"/>
      <c r="R28" s="675"/>
      <c r="S28" s="675"/>
      <c r="T28" s="169"/>
      <c r="U28" s="675"/>
      <c r="V28" s="675"/>
      <c r="W28" s="675"/>
      <c r="X28" s="671"/>
      <c r="Y28" s="671"/>
    </row>
    <row r="29" spans="1:25" ht="13.2" customHeight="1">
      <c r="A29" s="2074"/>
      <c r="B29" s="2077"/>
      <c r="C29" s="2080"/>
      <c r="D29" s="2193" t="s">
        <v>156</v>
      </c>
      <c r="E29" s="2086" t="s">
        <v>41</v>
      </c>
      <c r="F29" s="2090" t="s">
        <v>157</v>
      </c>
      <c r="G29" s="706" t="s">
        <v>143</v>
      </c>
      <c r="H29" s="957">
        <f>I29+K29</f>
        <v>0</v>
      </c>
      <c r="I29" s="951">
        <v>0</v>
      </c>
      <c r="J29" s="958"/>
      <c r="K29" s="953">
        <v>0</v>
      </c>
      <c r="L29" s="954">
        <v>0</v>
      </c>
      <c r="M29" s="955">
        <v>0</v>
      </c>
      <c r="N29" s="2186" t="s">
        <v>158</v>
      </c>
      <c r="O29" s="186" t="s">
        <v>42</v>
      </c>
      <c r="P29" s="187"/>
      <c r="Q29" s="188"/>
      <c r="R29" s="675"/>
      <c r="S29" s="675"/>
      <c r="T29" s="169"/>
      <c r="U29" s="675"/>
      <c r="V29" s="675"/>
      <c r="W29" s="675"/>
      <c r="X29" s="671"/>
      <c r="Y29" s="671"/>
    </row>
    <row r="30" spans="1:25">
      <c r="A30" s="2075"/>
      <c r="B30" s="2078"/>
      <c r="C30" s="2081"/>
      <c r="D30" s="2111"/>
      <c r="E30" s="2087"/>
      <c r="F30" s="2144"/>
      <c r="G30" s="157" t="s">
        <v>80</v>
      </c>
      <c r="H30" s="945">
        <f>I30+K30</f>
        <v>1264.94</v>
      </c>
      <c r="I30" s="946">
        <v>69.040000000000006</v>
      </c>
      <c r="J30" s="1443">
        <v>2.97</v>
      </c>
      <c r="K30" s="948">
        <v>1195.9000000000001</v>
      </c>
      <c r="L30" s="956">
        <v>0</v>
      </c>
      <c r="M30" s="950">
        <v>0</v>
      </c>
      <c r="N30" s="2187"/>
      <c r="O30" s="197"/>
      <c r="P30" s="198"/>
      <c r="Q30" s="199"/>
      <c r="R30" s="200"/>
      <c r="S30" s="200"/>
      <c r="T30" s="764"/>
      <c r="U30" s="675"/>
      <c r="V30" s="675"/>
      <c r="W30" s="675"/>
      <c r="X30" s="671"/>
      <c r="Y30" s="671"/>
    </row>
    <row r="31" spans="1:25">
      <c r="A31" s="2075"/>
      <c r="B31" s="2078"/>
      <c r="C31" s="2081"/>
      <c r="D31" s="2111"/>
      <c r="E31" s="2087"/>
      <c r="F31" s="2144"/>
      <c r="G31" s="157" t="s">
        <v>37</v>
      </c>
      <c r="H31" s="945">
        <f>I31+K31</f>
        <v>0.32</v>
      </c>
      <c r="I31" s="946">
        <v>0.32</v>
      </c>
      <c r="J31" s="947">
        <v>0.3</v>
      </c>
      <c r="K31" s="948">
        <v>0</v>
      </c>
      <c r="L31" s="956">
        <v>0</v>
      </c>
      <c r="M31" s="950">
        <v>0</v>
      </c>
      <c r="N31" s="189"/>
      <c r="O31" s="190"/>
      <c r="P31" s="191"/>
      <c r="Q31" s="192"/>
      <c r="R31" s="675"/>
      <c r="S31" s="675"/>
      <c r="T31" s="169"/>
      <c r="U31" s="675"/>
      <c r="V31" s="675"/>
      <c r="W31" s="675"/>
      <c r="X31" s="671"/>
      <c r="Y31" s="671"/>
    </row>
    <row r="32" spans="1:25" ht="13.8" thickBot="1">
      <c r="A32" s="2076"/>
      <c r="B32" s="2079"/>
      <c r="C32" s="2082"/>
      <c r="D32" s="2194"/>
      <c r="E32" s="2089"/>
      <c r="F32" s="2089"/>
      <c r="G32" s="164" t="s">
        <v>12</v>
      </c>
      <c r="H32" s="939">
        <f t="shared" ref="H32:M32" si="6">SUM(H29:H31)</f>
        <v>1265.26</v>
      </c>
      <c r="I32" s="940">
        <f t="shared" si="6"/>
        <v>69.36</v>
      </c>
      <c r="J32" s="941">
        <f t="shared" si="6"/>
        <v>3.27</v>
      </c>
      <c r="K32" s="942">
        <f t="shared" si="6"/>
        <v>1195.9000000000001</v>
      </c>
      <c r="L32" s="942">
        <f t="shared" si="6"/>
        <v>0</v>
      </c>
      <c r="M32" s="942">
        <f t="shared" si="6"/>
        <v>0</v>
      </c>
      <c r="N32" s="201"/>
      <c r="O32" s="194"/>
      <c r="P32" s="195"/>
      <c r="Q32" s="196"/>
      <c r="R32" s="675"/>
      <c r="S32" s="675"/>
      <c r="T32" s="169"/>
      <c r="U32" s="675"/>
      <c r="V32" s="675"/>
      <c r="W32" s="675"/>
      <c r="X32" s="671"/>
      <c r="Y32" s="671"/>
    </row>
    <row r="33" spans="1:25" ht="13.2" customHeight="1">
      <c r="A33" s="2074"/>
      <c r="B33" s="2077"/>
      <c r="C33" s="2080"/>
      <c r="D33" s="1973" t="s">
        <v>159</v>
      </c>
      <c r="E33" s="2086" t="s">
        <v>41</v>
      </c>
      <c r="F33" s="2090" t="s">
        <v>157</v>
      </c>
      <c r="G33" s="706" t="s">
        <v>143</v>
      </c>
      <c r="H33" s="957">
        <f>I33+K33</f>
        <v>0</v>
      </c>
      <c r="I33" s="951">
        <v>0</v>
      </c>
      <c r="J33" s="958"/>
      <c r="K33" s="953">
        <v>0</v>
      </c>
      <c r="L33" s="954">
        <v>0</v>
      </c>
      <c r="M33" s="955">
        <v>0</v>
      </c>
      <c r="N33" s="153" t="s">
        <v>160</v>
      </c>
      <c r="O33" s="202"/>
      <c r="P33" s="203" t="s">
        <v>42</v>
      </c>
      <c r="Q33" s="156"/>
      <c r="R33" s="675"/>
      <c r="S33" s="675"/>
      <c r="T33" s="169"/>
      <c r="U33" s="675"/>
      <c r="V33" s="675"/>
      <c r="W33" s="675"/>
      <c r="X33" s="671"/>
      <c r="Y33" s="671"/>
    </row>
    <row r="34" spans="1:25">
      <c r="A34" s="2075"/>
      <c r="B34" s="2078"/>
      <c r="C34" s="2081"/>
      <c r="D34" s="1974"/>
      <c r="E34" s="2087"/>
      <c r="F34" s="2091"/>
      <c r="G34" s="157" t="s">
        <v>80</v>
      </c>
      <c r="H34" s="945">
        <f>I34+K34</f>
        <v>0</v>
      </c>
      <c r="I34" s="946">
        <v>0</v>
      </c>
      <c r="J34" s="959"/>
      <c r="K34" s="948">
        <v>0</v>
      </c>
      <c r="L34" s="956">
        <v>0</v>
      </c>
      <c r="M34" s="950">
        <v>0</v>
      </c>
      <c r="N34" s="204"/>
      <c r="O34" s="205"/>
      <c r="P34" s="206"/>
      <c r="Q34" s="161"/>
      <c r="R34" s="675"/>
      <c r="S34" s="675"/>
      <c r="T34" s="169"/>
      <c r="U34" s="675"/>
      <c r="V34" s="675"/>
      <c r="W34" s="675"/>
      <c r="X34" s="671"/>
      <c r="Y34" s="671"/>
    </row>
    <row r="35" spans="1:25">
      <c r="A35" s="2075"/>
      <c r="B35" s="2078"/>
      <c r="C35" s="2081"/>
      <c r="D35" s="1974"/>
      <c r="E35" s="2088"/>
      <c r="F35" s="2092"/>
      <c r="G35" s="84" t="s">
        <v>37</v>
      </c>
      <c r="H35" s="962">
        <f>I35+K35</f>
        <v>0</v>
      </c>
      <c r="I35" s="963"/>
      <c r="J35" s="964"/>
      <c r="K35" s="965"/>
      <c r="L35" s="966"/>
      <c r="M35" s="967"/>
      <c r="N35" s="207"/>
      <c r="O35" s="208"/>
      <c r="P35" s="209"/>
      <c r="Q35" s="163"/>
      <c r="R35" s="675"/>
      <c r="S35" s="675"/>
      <c r="T35" s="169"/>
      <c r="U35" s="675"/>
      <c r="V35" s="675"/>
      <c r="W35" s="675"/>
      <c r="X35" s="671"/>
      <c r="Y35" s="671"/>
    </row>
    <row r="36" spans="1:25" ht="40.200000000000003" customHeight="1" thickBot="1">
      <c r="A36" s="2076"/>
      <c r="B36" s="2079"/>
      <c r="C36" s="2082"/>
      <c r="D36" s="1975"/>
      <c r="E36" s="2089"/>
      <c r="F36" s="2089"/>
      <c r="G36" s="164" t="s">
        <v>12</v>
      </c>
      <c r="H36" s="939">
        <f>SUM(H33:H35)</f>
        <v>0</v>
      </c>
      <c r="I36" s="940">
        <f>SUM(I33:I35)</f>
        <v>0</v>
      </c>
      <c r="J36" s="941">
        <f>SUM(J33:J35)</f>
        <v>0</v>
      </c>
      <c r="K36" s="942">
        <f>SUM(K33:K35)</f>
        <v>0</v>
      </c>
      <c r="L36" s="943">
        <f>L33+L34+L35</f>
        <v>0</v>
      </c>
      <c r="M36" s="944">
        <f>M33+M34+M35</f>
        <v>0</v>
      </c>
      <c r="N36" s="201" t="s">
        <v>161</v>
      </c>
      <c r="O36" s="194"/>
      <c r="P36" s="195"/>
      <c r="Q36" s="168"/>
      <c r="R36" s="675"/>
      <c r="S36" s="675"/>
      <c r="T36" s="169"/>
      <c r="U36" s="675"/>
      <c r="V36" s="675"/>
      <c r="W36" s="675"/>
      <c r="X36" s="671"/>
      <c r="Y36" s="671"/>
    </row>
    <row r="37" spans="1:25" ht="13.2" customHeight="1">
      <c r="A37" s="2074"/>
      <c r="B37" s="2077"/>
      <c r="C37" s="2080"/>
      <c r="D37" s="1973" t="s">
        <v>162</v>
      </c>
      <c r="E37" s="2086" t="s">
        <v>41</v>
      </c>
      <c r="F37" s="2090" t="s">
        <v>54</v>
      </c>
      <c r="G37" s="706" t="s">
        <v>143</v>
      </c>
      <c r="H37" s="945">
        <f>I37+K37</f>
        <v>0</v>
      </c>
      <c r="I37" s="951">
        <v>0</v>
      </c>
      <c r="J37" s="958"/>
      <c r="K37" s="953">
        <v>0</v>
      </c>
      <c r="L37" s="954">
        <v>150</v>
      </c>
      <c r="M37" s="955">
        <v>0</v>
      </c>
      <c r="N37" s="170" t="s">
        <v>165</v>
      </c>
      <c r="O37" s="186" t="s">
        <v>42</v>
      </c>
      <c r="P37" s="187"/>
      <c r="Q37" s="156"/>
      <c r="R37" s="675"/>
      <c r="S37" s="675"/>
      <c r="T37" s="169"/>
      <c r="U37" s="675"/>
      <c r="V37" s="675"/>
      <c r="W37" s="675"/>
      <c r="X37" s="671"/>
      <c r="Y37" s="671"/>
    </row>
    <row r="38" spans="1:25">
      <c r="A38" s="2075"/>
      <c r="B38" s="2078"/>
      <c r="C38" s="2081"/>
      <c r="D38" s="1974"/>
      <c r="E38" s="2087"/>
      <c r="F38" s="2091"/>
      <c r="G38" s="157" t="s">
        <v>80</v>
      </c>
      <c r="H38" s="945">
        <f>I38+K38</f>
        <v>0</v>
      </c>
      <c r="I38" s="946">
        <v>0</v>
      </c>
      <c r="J38" s="959"/>
      <c r="K38" s="948">
        <v>0</v>
      </c>
      <c r="L38" s="956">
        <v>200</v>
      </c>
      <c r="M38" s="950">
        <v>0</v>
      </c>
      <c r="N38" s="210" t="s">
        <v>146</v>
      </c>
      <c r="O38" s="190" t="s">
        <v>42</v>
      </c>
      <c r="P38" s="191"/>
      <c r="Q38" s="161"/>
      <c r="R38" s="675"/>
      <c r="S38" s="675"/>
      <c r="T38" s="169"/>
      <c r="U38" s="675"/>
      <c r="V38" s="675"/>
      <c r="W38" s="675"/>
      <c r="X38" s="671"/>
      <c r="Y38" s="671"/>
    </row>
    <row r="39" spans="1:25" ht="26.4" customHeight="1">
      <c r="A39" s="2075"/>
      <c r="B39" s="2078"/>
      <c r="C39" s="2081"/>
      <c r="D39" s="1974"/>
      <c r="E39" s="2088"/>
      <c r="F39" s="2092"/>
      <c r="G39" s="157" t="s">
        <v>37</v>
      </c>
      <c r="H39" s="945">
        <f>I39+K39</f>
        <v>1.42</v>
      </c>
      <c r="I39" s="946">
        <v>1.42</v>
      </c>
      <c r="J39" s="1443">
        <v>1.39</v>
      </c>
      <c r="K39" s="948"/>
      <c r="L39" s="949">
        <v>0</v>
      </c>
      <c r="M39" s="950">
        <v>0</v>
      </c>
      <c r="N39" s="1491" t="s">
        <v>835</v>
      </c>
      <c r="O39" s="208"/>
      <c r="P39" s="209" t="s">
        <v>42</v>
      </c>
      <c r="Q39" s="163"/>
      <c r="R39" s="675"/>
      <c r="S39" s="675"/>
      <c r="T39" s="169"/>
      <c r="U39" s="675"/>
      <c r="V39" s="675"/>
      <c r="W39" s="675"/>
      <c r="X39" s="671"/>
      <c r="Y39" s="671"/>
    </row>
    <row r="40" spans="1:25">
      <c r="A40" s="2075"/>
      <c r="B40" s="2078"/>
      <c r="C40" s="2081"/>
      <c r="D40" s="1974"/>
      <c r="E40" s="2088"/>
      <c r="F40" s="2088"/>
      <c r="G40" s="84"/>
      <c r="H40" s="962"/>
      <c r="I40" s="963"/>
      <c r="J40" s="964"/>
      <c r="K40" s="965"/>
      <c r="L40" s="966"/>
      <c r="M40" s="967"/>
      <c r="N40" s="210"/>
      <c r="O40" s="208"/>
      <c r="P40" s="209"/>
      <c r="Q40" s="163"/>
      <c r="R40" s="675"/>
      <c r="S40" s="675"/>
      <c r="T40" s="169"/>
      <c r="U40" s="675"/>
      <c r="V40" s="675"/>
      <c r="W40" s="675"/>
      <c r="X40" s="671"/>
      <c r="Y40" s="671"/>
    </row>
    <row r="41" spans="1:25" ht="13.8" thickBot="1">
      <c r="A41" s="2076"/>
      <c r="B41" s="2079"/>
      <c r="C41" s="2082"/>
      <c r="D41" s="1975"/>
      <c r="E41" s="2089"/>
      <c r="F41" s="2089"/>
      <c r="G41" s="164" t="s">
        <v>12</v>
      </c>
      <c r="H41" s="939">
        <f t="shared" ref="H41:M41" si="7">SUM(H37:H40)</f>
        <v>1.42</v>
      </c>
      <c r="I41" s="939">
        <f t="shared" si="7"/>
        <v>1.42</v>
      </c>
      <c r="J41" s="939">
        <f t="shared" si="7"/>
        <v>1.39</v>
      </c>
      <c r="K41" s="939">
        <f t="shared" si="7"/>
        <v>0</v>
      </c>
      <c r="L41" s="939">
        <f t="shared" si="7"/>
        <v>350</v>
      </c>
      <c r="M41" s="939">
        <f t="shared" si="7"/>
        <v>0</v>
      </c>
      <c r="N41" s="211"/>
      <c r="O41" s="194"/>
      <c r="P41" s="195"/>
      <c r="Q41" s="168"/>
      <c r="R41" s="675"/>
      <c r="S41" s="675"/>
      <c r="T41" s="169"/>
      <c r="U41" s="675"/>
      <c r="V41" s="675"/>
      <c r="W41" s="675"/>
      <c r="X41" s="671"/>
      <c r="Y41" s="671"/>
    </row>
    <row r="42" spans="1:25" ht="13.2" customHeight="1">
      <c r="A42" s="2074"/>
      <c r="B42" s="2077"/>
      <c r="C42" s="2080"/>
      <c r="D42" s="1973" t="s">
        <v>166</v>
      </c>
      <c r="E42" s="2086" t="s">
        <v>41</v>
      </c>
      <c r="F42" s="2090" t="s">
        <v>163</v>
      </c>
      <c r="G42" s="706" t="s">
        <v>143</v>
      </c>
      <c r="H42" s="945">
        <f>I42+K42</f>
        <v>0</v>
      </c>
      <c r="I42" s="951">
        <v>0</v>
      </c>
      <c r="J42" s="958"/>
      <c r="K42" s="953">
        <v>0</v>
      </c>
      <c r="L42" s="954">
        <v>0</v>
      </c>
      <c r="M42" s="955">
        <v>0</v>
      </c>
      <c r="N42" s="170" t="s">
        <v>147</v>
      </c>
      <c r="O42" s="186"/>
      <c r="P42" s="187" t="s">
        <v>42</v>
      </c>
      <c r="Q42" s="156"/>
      <c r="R42" s="675"/>
      <c r="S42" s="675"/>
      <c r="T42" s="169"/>
      <c r="U42" s="675"/>
      <c r="V42" s="675"/>
      <c r="W42" s="675"/>
      <c r="X42" s="671"/>
      <c r="Y42" s="671"/>
    </row>
    <row r="43" spans="1:25">
      <c r="A43" s="2075"/>
      <c r="B43" s="2078"/>
      <c r="C43" s="2081"/>
      <c r="D43" s="1974"/>
      <c r="E43" s="2087"/>
      <c r="F43" s="2091"/>
      <c r="G43" s="157" t="s">
        <v>80</v>
      </c>
      <c r="H43" s="945">
        <f>I43+K43</f>
        <v>22.799999999999997</v>
      </c>
      <c r="I43" s="946">
        <v>16.04</v>
      </c>
      <c r="J43" s="947">
        <v>7.42</v>
      </c>
      <c r="K43" s="948">
        <v>6.76</v>
      </c>
      <c r="L43" s="956">
        <v>144</v>
      </c>
      <c r="M43" s="950">
        <v>0</v>
      </c>
      <c r="N43" s="210"/>
      <c r="O43" s="190"/>
      <c r="P43" s="191"/>
      <c r="Q43" s="161"/>
      <c r="R43" s="675"/>
      <c r="S43" s="675"/>
      <c r="T43" s="169"/>
      <c r="U43" s="675"/>
      <c r="V43" s="675"/>
      <c r="W43" s="675"/>
      <c r="X43" s="671"/>
      <c r="Y43" s="671"/>
    </row>
    <row r="44" spans="1:25">
      <c r="A44" s="2075"/>
      <c r="B44" s="2078"/>
      <c r="C44" s="2081"/>
      <c r="D44" s="1974"/>
      <c r="E44" s="2088"/>
      <c r="F44" s="2092"/>
      <c r="G44" s="157" t="s">
        <v>37</v>
      </c>
      <c r="H44" s="945">
        <f>I44+K44</f>
        <v>75.900000000000006</v>
      </c>
      <c r="I44" s="946">
        <v>13.2</v>
      </c>
      <c r="J44" s="947">
        <v>13</v>
      </c>
      <c r="K44" s="948">
        <v>62.7</v>
      </c>
      <c r="L44" s="949">
        <v>0</v>
      </c>
      <c r="M44" s="950"/>
      <c r="N44" s="210"/>
      <c r="O44" s="208"/>
      <c r="P44" s="209"/>
      <c r="Q44" s="163"/>
      <c r="R44" s="675"/>
      <c r="S44" s="675"/>
      <c r="T44" s="169"/>
      <c r="U44" s="675"/>
      <c r="V44" s="675"/>
      <c r="W44" s="675"/>
      <c r="X44" s="671"/>
      <c r="Y44" s="671"/>
    </row>
    <row r="45" spans="1:25" ht="13.8" thickBot="1">
      <c r="A45" s="2076"/>
      <c r="B45" s="2079"/>
      <c r="C45" s="2082"/>
      <c r="D45" s="1975"/>
      <c r="E45" s="2089"/>
      <c r="F45" s="2089"/>
      <c r="G45" s="164" t="s">
        <v>12</v>
      </c>
      <c r="H45" s="939">
        <f t="shared" ref="H45:M45" si="8">SUM(H42:H44)</f>
        <v>98.7</v>
      </c>
      <c r="I45" s="939">
        <f t="shared" si="8"/>
        <v>29.24</v>
      </c>
      <c r="J45" s="939">
        <f t="shared" si="8"/>
        <v>20.420000000000002</v>
      </c>
      <c r="K45" s="939">
        <f t="shared" si="8"/>
        <v>69.460000000000008</v>
      </c>
      <c r="L45" s="939">
        <f t="shared" si="8"/>
        <v>144</v>
      </c>
      <c r="M45" s="939">
        <f t="shared" si="8"/>
        <v>0</v>
      </c>
      <c r="N45" s="211"/>
      <c r="O45" s="194"/>
      <c r="P45" s="195"/>
      <c r="Q45" s="168"/>
      <c r="R45" s="675"/>
      <c r="S45" s="675"/>
      <c r="T45" s="169"/>
      <c r="U45" s="675"/>
      <c r="V45" s="675"/>
      <c r="W45" s="675"/>
      <c r="X45" s="671"/>
      <c r="Y45" s="671"/>
    </row>
    <row r="46" spans="1:25" s="671" customFormat="1" ht="13.2" customHeight="1">
      <c r="A46" s="2074"/>
      <c r="B46" s="2077"/>
      <c r="C46" s="2080"/>
      <c r="D46" s="1973" t="s">
        <v>562</v>
      </c>
      <c r="E46" s="2086" t="s">
        <v>41</v>
      </c>
      <c r="F46" s="2090" t="s">
        <v>54</v>
      </c>
      <c r="G46" s="706" t="s">
        <v>143</v>
      </c>
      <c r="H46" s="945">
        <f>I46+K46</f>
        <v>9.4</v>
      </c>
      <c r="I46" s="951">
        <v>0</v>
      </c>
      <c r="J46" s="958"/>
      <c r="K46" s="953">
        <v>9.4</v>
      </c>
      <c r="L46" s="954">
        <v>0</v>
      </c>
      <c r="M46" s="955">
        <v>0</v>
      </c>
      <c r="N46" s="170" t="s">
        <v>146</v>
      </c>
      <c r="O46" s="186" t="s">
        <v>42</v>
      </c>
      <c r="P46" s="187"/>
      <c r="Q46" s="156"/>
      <c r="R46" s="675"/>
      <c r="S46" s="675"/>
      <c r="T46" s="169"/>
      <c r="U46" s="675"/>
      <c r="V46" s="675"/>
      <c r="W46" s="675"/>
    </row>
    <row r="47" spans="1:25" s="671" customFormat="1">
      <c r="A47" s="2075"/>
      <c r="B47" s="2078"/>
      <c r="C47" s="2081"/>
      <c r="D47" s="1974"/>
      <c r="E47" s="2087"/>
      <c r="F47" s="2091"/>
      <c r="G47" s="157" t="s">
        <v>80</v>
      </c>
      <c r="H47" s="945">
        <f>I47+K47</f>
        <v>0</v>
      </c>
      <c r="I47" s="946">
        <v>0</v>
      </c>
      <c r="J47" s="959"/>
      <c r="K47" s="948">
        <v>0</v>
      </c>
      <c r="L47" s="956">
        <v>0</v>
      </c>
      <c r="M47" s="950">
        <v>0</v>
      </c>
      <c r="N47" s="210"/>
      <c r="O47" s="190"/>
      <c r="P47" s="191"/>
      <c r="Q47" s="161"/>
      <c r="R47" s="675"/>
      <c r="S47" s="675"/>
      <c r="T47" s="169"/>
      <c r="U47" s="675"/>
      <c r="V47" s="675"/>
      <c r="W47" s="675"/>
    </row>
    <row r="48" spans="1:25" s="671" customFormat="1">
      <c r="A48" s="2075"/>
      <c r="B48" s="2078"/>
      <c r="C48" s="2081"/>
      <c r="D48" s="1974"/>
      <c r="E48" s="2088"/>
      <c r="F48" s="2092"/>
      <c r="G48" s="157" t="s">
        <v>37</v>
      </c>
      <c r="H48" s="945">
        <f>I48+K48</f>
        <v>0</v>
      </c>
      <c r="I48" s="946">
        <v>0</v>
      </c>
      <c r="J48" s="947"/>
      <c r="K48" s="948">
        <v>0</v>
      </c>
      <c r="L48" s="949">
        <v>0</v>
      </c>
      <c r="M48" s="950"/>
      <c r="N48" s="210"/>
      <c r="O48" s="208"/>
      <c r="P48" s="209"/>
      <c r="Q48" s="163"/>
      <c r="R48" s="675"/>
      <c r="S48" s="675"/>
      <c r="T48" s="169"/>
      <c r="U48" s="675"/>
      <c r="V48" s="675"/>
      <c r="W48" s="675"/>
    </row>
    <row r="49" spans="1:25" s="671" customFormat="1" ht="13.8" thickBot="1">
      <c r="A49" s="2076"/>
      <c r="B49" s="2079"/>
      <c r="C49" s="2082"/>
      <c r="D49" s="1975"/>
      <c r="E49" s="2089"/>
      <c r="F49" s="2089"/>
      <c r="G49" s="164" t="s">
        <v>12</v>
      </c>
      <c r="H49" s="939">
        <f t="shared" ref="H49:M49" si="9">SUM(H46:H48)</f>
        <v>9.4</v>
      </c>
      <c r="I49" s="939">
        <f t="shared" si="9"/>
        <v>0</v>
      </c>
      <c r="J49" s="939">
        <f t="shared" si="9"/>
        <v>0</v>
      </c>
      <c r="K49" s="939">
        <f t="shared" si="9"/>
        <v>9.4</v>
      </c>
      <c r="L49" s="939">
        <f t="shared" si="9"/>
        <v>0</v>
      </c>
      <c r="M49" s="939">
        <f t="shared" si="9"/>
        <v>0</v>
      </c>
      <c r="N49" s="211"/>
      <c r="O49" s="194"/>
      <c r="P49" s="195"/>
      <c r="Q49" s="168"/>
      <c r="R49" s="675"/>
      <c r="S49" s="675"/>
      <c r="T49" s="169"/>
      <c r="U49" s="675"/>
      <c r="V49" s="675"/>
      <c r="W49" s="675"/>
    </row>
    <row r="50" spans="1:25" ht="13.8" thickBot="1">
      <c r="A50" s="151" t="s">
        <v>11</v>
      </c>
      <c r="B50" s="212" t="s">
        <v>11</v>
      </c>
      <c r="C50" s="2083" t="s">
        <v>14</v>
      </c>
      <c r="D50" s="2084"/>
      <c r="E50" s="2084"/>
      <c r="F50" s="2084"/>
      <c r="G50" s="2085"/>
      <c r="H50" s="974">
        <f>H16+H20+H24+H28+H32+H36+H41+H45+H49</f>
        <v>3744.5800000000004</v>
      </c>
      <c r="I50" s="974">
        <f t="shared" ref="I50:M50" si="10">I16+I20+I24+I28+I32+I36+I41+I45+I49</f>
        <v>114.02</v>
      </c>
      <c r="J50" s="974">
        <f t="shared" si="10"/>
        <v>32.08</v>
      </c>
      <c r="K50" s="974">
        <f t="shared" si="10"/>
        <v>3630.5600000000004</v>
      </c>
      <c r="L50" s="974">
        <f t="shared" si="10"/>
        <v>5112.4799999999996</v>
      </c>
      <c r="M50" s="974">
        <f t="shared" si="10"/>
        <v>0</v>
      </c>
      <c r="N50" s="213"/>
      <c r="O50" s="214"/>
      <c r="P50" s="214"/>
      <c r="Q50" s="215"/>
      <c r="R50" s="765"/>
      <c r="S50" s="675"/>
      <c r="T50" s="169"/>
      <c r="U50" s="675"/>
      <c r="V50" s="675"/>
      <c r="W50" s="675"/>
      <c r="X50" s="671"/>
      <c r="Y50" s="671"/>
    </row>
    <row r="51" spans="1:25" ht="13.95" customHeight="1" thickBot="1">
      <c r="A51" s="151" t="s">
        <v>11</v>
      </c>
      <c r="B51" s="152" t="s">
        <v>13</v>
      </c>
      <c r="C51" s="2123" t="s">
        <v>167</v>
      </c>
      <c r="D51" s="2124"/>
      <c r="E51" s="2124"/>
      <c r="F51" s="2124"/>
      <c r="G51" s="2124"/>
      <c r="H51" s="2124"/>
      <c r="I51" s="2124"/>
      <c r="J51" s="2124"/>
      <c r="K51" s="2124"/>
      <c r="L51" s="2124"/>
      <c r="M51" s="2124"/>
      <c r="N51" s="2124"/>
      <c r="O51" s="2124"/>
      <c r="P51" s="2124"/>
      <c r="Q51" s="2125"/>
      <c r="R51" s="765"/>
      <c r="S51" s="675"/>
      <c r="T51" s="169"/>
      <c r="U51" s="675"/>
      <c r="V51" s="675"/>
      <c r="W51" s="675"/>
      <c r="X51" s="671"/>
      <c r="Y51" s="671"/>
    </row>
    <row r="52" spans="1:25" ht="13.2" customHeight="1">
      <c r="A52" s="2074" t="s">
        <v>11</v>
      </c>
      <c r="B52" s="2077" t="s">
        <v>13</v>
      </c>
      <c r="C52" s="2080" t="s">
        <v>11</v>
      </c>
      <c r="D52" s="2126" t="s">
        <v>168</v>
      </c>
      <c r="E52" s="2086" t="s">
        <v>41</v>
      </c>
      <c r="F52" s="2090" t="s">
        <v>76</v>
      </c>
      <c r="G52" s="890" t="s">
        <v>143</v>
      </c>
      <c r="H52" s="986">
        <f>H56+H60+H64+H68+H72+H76+H80+H89+H93+H102+H109+H113+H117+H122+H126+H130+H134+H138+H158+H142+H150+H146+H106</f>
        <v>485.07</v>
      </c>
      <c r="I52" s="986">
        <f t="shared" ref="I52:M52" si="11">I56+I60+I64+I68+I72+I76+I80+I89+I93+I102+I109+I113+I117+I122+I126+I130+I134+I138+I158+I142+I150+I146+I106</f>
        <v>3.8</v>
      </c>
      <c r="J52" s="986">
        <f t="shared" si="11"/>
        <v>0</v>
      </c>
      <c r="K52" s="986">
        <f t="shared" si="11"/>
        <v>481.27</v>
      </c>
      <c r="L52" s="986">
        <f t="shared" si="11"/>
        <v>4926.8999999999987</v>
      </c>
      <c r="M52" s="986">
        <f t="shared" si="11"/>
        <v>140.9</v>
      </c>
      <c r="N52" s="170"/>
      <c r="O52" s="186"/>
      <c r="P52" s="187"/>
      <c r="Q52" s="156"/>
      <c r="R52" s="765"/>
      <c r="S52" s="675"/>
      <c r="T52" s="169"/>
      <c r="U52" s="675"/>
      <c r="V52" s="675"/>
      <c r="W52" s="675"/>
      <c r="X52" s="671"/>
      <c r="Y52" s="671"/>
    </row>
    <row r="53" spans="1:25">
      <c r="A53" s="2075"/>
      <c r="B53" s="2078"/>
      <c r="C53" s="2081"/>
      <c r="D53" s="2127"/>
      <c r="E53" s="2087"/>
      <c r="F53" s="2091"/>
      <c r="G53" s="891" t="s">
        <v>80</v>
      </c>
      <c r="H53" s="987">
        <f>H57+H61+H65+H69+H73+H77+H81+H90+H97+H101+H111+H114+H118+H123+H127+H131+H135+H139+H159+H143+H151+H147+H105+H155+H163</f>
        <v>2222.6799999999998</v>
      </c>
      <c r="I53" s="987">
        <f>I57+I61+I65+I69+I73+I77+I81+I90+I97+I101+I111+I114+I118+I123+I127+I131+I135+I139+I159+I143+I151+I147+I105+I155+I163</f>
        <v>1677.2699999999998</v>
      </c>
      <c r="J53" s="987">
        <f t="shared" ref="J53:M53" si="12">J57+J61+J65+J69+J73+J77+J81+J90+J97+J101+J111+J114+J118+J123+J127+J131+J135+J139+J159+J143+J151+J147+J105+J155+J163</f>
        <v>39.36</v>
      </c>
      <c r="K53" s="987">
        <f>K57+K61+K65+K69+K73+K77+K81+K90+K97+K101+K111+K114+K118+K123+K127+K131+K135+K139+K159+K143+K151+K147+K105+K155+K163</f>
        <v>545.41</v>
      </c>
      <c r="L53" s="987">
        <f t="shared" si="12"/>
        <v>9031.5200000000023</v>
      </c>
      <c r="M53" s="987">
        <f t="shared" si="12"/>
        <v>4080.8</v>
      </c>
      <c r="N53" s="210"/>
      <c r="O53" s="190"/>
      <c r="P53" s="191"/>
      <c r="Q53" s="161"/>
      <c r="R53" s="765"/>
      <c r="S53" s="675"/>
      <c r="T53" s="169"/>
      <c r="U53" s="675"/>
      <c r="V53" s="675"/>
      <c r="W53" s="675"/>
      <c r="X53" s="671"/>
      <c r="Y53" s="671"/>
    </row>
    <row r="54" spans="1:25">
      <c r="A54" s="2075"/>
      <c r="B54" s="2078"/>
      <c r="C54" s="2081"/>
      <c r="D54" s="2127"/>
      <c r="E54" s="2088"/>
      <c r="F54" s="2092"/>
      <c r="G54" s="891" t="s">
        <v>37</v>
      </c>
      <c r="H54" s="987">
        <f>H58+H62+H66+H70+H74+H78+H82+H85+H91+H98+H110+H115+H119+H124+H128+H132+H136+H140+H160+H144+H103+H152+H148+H107+H156+H164</f>
        <v>1377.72</v>
      </c>
      <c r="I54" s="987">
        <f>I58+I62+I66+I70+I74+I78+I82+I85+I91+I98+I110+I115+I119+I124+I128+I132+I136+I140+I160+I144+I103+I152+I148+I107+I156+I164</f>
        <v>407.45</v>
      </c>
      <c r="J54" s="987">
        <f>J58+J62+J66+J70+J74+J78+J82+J85+J91+J98+J110+J115+J119+J124+J128+J132+J136+J140+J160+J144+J103+J152+J148+J107+J156+J164</f>
        <v>22.85</v>
      </c>
      <c r="K54" s="987">
        <f>K58+K62+K66+K70+K74+K78+K82+K85+K91+K98+K110+K115+K119+K124+K128+K132+K136+K140+K160+K144+K103+K152+K148+K107+K156+K164</f>
        <v>970.27</v>
      </c>
      <c r="L54" s="987">
        <f t="shared" ref="L54:M54" si="13">L58+L62+L66+L70+L74+L78+L82+L85+L91+L98+L110+L115+L119+L124+L128+L132+L136+L140+L160+L144+L103+L152+L148+L107+L156+L164</f>
        <v>3140</v>
      </c>
      <c r="M54" s="987">
        <f t="shared" si="13"/>
        <v>2013.6</v>
      </c>
      <c r="N54" s="210"/>
      <c r="O54" s="208"/>
      <c r="P54" s="209"/>
      <c r="Q54" s="163"/>
      <c r="R54" s="765"/>
      <c r="S54" s="675"/>
      <c r="T54" s="169"/>
      <c r="U54" s="675"/>
      <c r="V54" s="675"/>
      <c r="W54" s="675"/>
      <c r="X54" s="671"/>
      <c r="Y54" s="671"/>
    </row>
    <row r="55" spans="1:25" ht="13.8" thickBot="1">
      <c r="A55" s="2076"/>
      <c r="B55" s="2079"/>
      <c r="C55" s="2082"/>
      <c r="D55" s="2128"/>
      <c r="E55" s="2089"/>
      <c r="F55" s="2089"/>
      <c r="G55" s="164" t="s">
        <v>12</v>
      </c>
      <c r="H55" s="995">
        <f>H52+H53+H54</f>
        <v>4085.4700000000003</v>
      </c>
      <c r="I55" s="995">
        <f t="shared" ref="I55:M55" si="14">I52+I53+I54</f>
        <v>2088.5199999999995</v>
      </c>
      <c r="J55" s="995">
        <f t="shared" si="14"/>
        <v>62.21</v>
      </c>
      <c r="K55" s="995">
        <f t="shared" si="14"/>
        <v>1996.9499999999998</v>
      </c>
      <c r="L55" s="995">
        <f t="shared" si="14"/>
        <v>17098.420000000002</v>
      </c>
      <c r="M55" s="995">
        <f t="shared" si="14"/>
        <v>6235.2999999999993</v>
      </c>
      <c r="N55" s="216"/>
      <c r="O55" s="194"/>
      <c r="P55" s="195"/>
      <c r="Q55" s="168"/>
      <c r="R55" s="765"/>
      <c r="S55" s="675"/>
      <c r="T55" s="169"/>
      <c r="U55" s="675"/>
      <c r="V55" s="675"/>
      <c r="W55" s="675"/>
      <c r="X55" s="671"/>
      <c r="Y55" s="671"/>
    </row>
    <row r="56" spans="1:25" ht="13.2" customHeight="1">
      <c r="A56" s="2074"/>
      <c r="B56" s="2077"/>
      <c r="C56" s="2080"/>
      <c r="D56" s="1973" t="s">
        <v>169</v>
      </c>
      <c r="E56" s="2086" t="s">
        <v>41</v>
      </c>
      <c r="F56" s="2090" t="s">
        <v>572</v>
      </c>
      <c r="G56" s="706" t="s">
        <v>143</v>
      </c>
      <c r="H56" s="957">
        <f>I56+K56</f>
        <v>463.27</v>
      </c>
      <c r="I56" s="951">
        <v>0</v>
      </c>
      <c r="J56" s="958"/>
      <c r="K56" s="953">
        <v>463.27</v>
      </c>
      <c r="L56" s="954">
        <v>3686</v>
      </c>
      <c r="M56" s="955">
        <v>0</v>
      </c>
      <c r="N56" s="170" t="s">
        <v>146</v>
      </c>
      <c r="O56" s="186" t="s">
        <v>42</v>
      </c>
      <c r="P56" s="187"/>
      <c r="Q56" s="156"/>
      <c r="R56" s="765"/>
      <c r="S56" s="675"/>
      <c r="T56" s="169"/>
      <c r="U56" s="675"/>
      <c r="V56" s="675"/>
      <c r="W56" s="675"/>
      <c r="X56" s="671"/>
      <c r="Y56" s="671"/>
    </row>
    <row r="57" spans="1:25" ht="26.4" customHeight="1">
      <c r="A57" s="2075"/>
      <c r="B57" s="2078"/>
      <c r="C57" s="2081"/>
      <c r="D57" s="1974"/>
      <c r="E57" s="2087"/>
      <c r="F57" s="2091"/>
      <c r="G57" s="157" t="s">
        <v>80</v>
      </c>
      <c r="H57" s="945">
        <f>I57+K57</f>
        <v>250</v>
      </c>
      <c r="I57" s="946">
        <v>7.4</v>
      </c>
      <c r="J57" s="947">
        <v>1.9</v>
      </c>
      <c r="K57" s="948">
        <v>242.6</v>
      </c>
      <c r="L57" s="956">
        <v>1881</v>
      </c>
      <c r="M57" s="950">
        <v>0</v>
      </c>
      <c r="N57" s="1491" t="s">
        <v>573</v>
      </c>
      <c r="O57" s="190"/>
      <c r="P57" s="191" t="s">
        <v>42</v>
      </c>
      <c r="Q57" s="161"/>
      <c r="R57" s="765"/>
      <c r="S57" s="675"/>
      <c r="T57" s="169"/>
      <c r="U57" s="675"/>
      <c r="V57" s="675"/>
      <c r="W57" s="675"/>
      <c r="X57" s="671"/>
      <c r="Y57" s="671"/>
    </row>
    <row r="58" spans="1:25">
      <c r="A58" s="2075"/>
      <c r="B58" s="2078"/>
      <c r="C58" s="2081"/>
      <c r="D58" s="1974"/>
      <c r="E58" s="2088"/>
      <c r="F58" s="2092"/>
      <c r="G58" s="157" t="s">
        <v>37</v>
      </c>
      <c r="H58" s="945">
        <f>I58+K58</f>
        <v>731.82</v>
      </c>
      <c r="I58" s="996">
        <v>28.95</v>
      </c>
      <c r="J58" s="947">
        <v>0.56000000000000005</v>
      </c>
      <c r="K58" s="948">
        <v>702.87</v>
      </c>
      <c r="L58" s="949">
        <v>2</v>
      </c>
      <c r="M58" s="950"/>
      <c r="N58" s="210"/>
      <c r="O58" s="208"/>
      <c r="P58" s="209"/>
      <c r="Q58" s="163"/>
      <c r="R58" s="765"/>
      <c r="S58" s="675"/>
      <c r="T58" s="169"/>
      <c r="U58" s="675"/>
      <c r="V58" s="675"/>
      <c r="W58" s="675"/>
      <c r="X58" s="671"/>
      <c r="Y58" s="671"/>
    </row>
    <row r="59" spans="1:25" ht="13.8" thickBot="1">
      <c r="A59" s="2076"/>
      <c r="B59" s="2079"/>
      <c r="C59" s="2082"/>
      <c r="D59" s="1975"/>
      <c r="E59" s="2089"/>
      <c r="F59" s="2089"/>
      <c r="G59" s="164" t="s">
        <v>12</v>
      </c>
      <c r="H59" s="939">
        <f t="shared" ref="H59:M59" si="15">SUM(H56:H58)</f>
        <v>1445.0900000000001</v>
      </c>
      <c r="I59" s="940">
        <f t="shared" si="15"/>
        <v>36.35</v>
      </c>
      <c r="J59" s="941">
        <f t="shared" si="15"/>
        <v>2.46</v>
      </c>
      <c r="K59" s="942">
        <f t="shared" si="15"/>
        <v>1408.74</v>
      </c>
      <c r="L59" s="942">
        <f t="shared" si="15"/>
        <v>5569</v>
      </c>
      <c r="M59" s="942">
        <f t="shared" si="15"/>
        <v>0</v>
      </c>
      <c r="N59" s="1452"/>
      <c r="O59" s="194"/>
      <c r="P59" s="195"/>
      <c r="Q59" s="168"/>
      <c r="R59" s="675"/>
      <c r="S59" s="675"/>
      <c r="T59" s="675"/>
      <c r="U59" s="675"/>
      <c r="V59" s="675"/>
      <c r="W59" s="675"/>
      <c r="X59" s="671"/>
      <c r="Y59" s="671"/>
    </row>
    <row r="60" spans="1:25" ht="13.2" customHeight="1">
      <c r="A60" s="2074"/>
      <c r="B60" s="2077"/>
      <c r="C60" s="2080"/>
      <c r="D60" s="1973" t="s">
        <v>170</v>
      </c>
      <c r="E60" s="2086" t="s">
        <v>41</v>
      </c>
      <c r="F60" s="2090" t="s">
        <v>574</v>
      </c>
      <c r="G60" s="706" t="s">
        <v>143</v>
      </c>
      <c r="H60" s="957">
        <f>I60+K60</f>
        <v>0</v>
      </c>
      <c r="I60" s="951">
        <v>0</v>
      </c>
      <c r="J60" s="958"/>
      <c r="K60" s="953">
        <v>0</v>
      </c>
      <c r="L60" s="954">
        <v>58</v>
      </c>
      <c r="M60" s="955">
        <v>0</v>
      </c>
      <c r="N60" s="2186" t="s">
        <v>575</v>
      </c>
      <c r="O60" s="186"/>
      <c r="P60" s="187" t="s">
        <v>42</v>
      </c>
      <c r="Q60" s="156"/>
      <c r="R60" s="675"/>
      <c r="S60" s="675"/>
      <c r="T60" s="675"/>
      <c r="U60" s="675"/>
      <c r="V60" s="675"/>
      <c r="W60" s="675"/>
      <c r="X60" s="671"/>
      <c r="Y60" s="671"/>
    </row>
    <row r="61" spans="1:25">
      <c r="A61" s="2075"/>
      <c r="B61" s="2078"/>
      <c r="C61" s="2081"/>
      <c r="D61" s="1974"/>
      <c r="E61" s="2087"/>
      <c r="F61" s="2091"/>
      <c r="G61" s="157" t="s">
        <v>80</v>
      </c>
      <c r="H61" s="945">
        <f>I61+K61</f>
        <v>0</v>
      </c>
      <c r="I61" s="946">
        <v>0</v>
      </c>
      <c r="J61" s="959"/>
      <c r="K61" s="948">
        <v>0</v>
      </c>
      <c r="L61" s="956">
        <v>805</v>
      </c>
      <c r="M61" s="950">
        <v>0</v>
      </c>
      <c r="N61" s="2187"/>
      <c r="O61" s="190"/>
      <c r="P61" s="191"/>
      <c r="Q61" s="161"/>
      <c r="R61" s="675"/>
      <c r="S61" s="675"/>
      <c r="T61" s="675"/>
      <c r="U61" s="675"/>
      <c r="V61" s="675"/>
      <c r="W61" s="675"/>
      <c r="X61" s="671"/>
      <c r="Y61" s="671"/>
    </row>
    <row r="62" spans="1:25">
      <c r="A62" s="2075"/>
      <c r="B62" s="2078"/>
      <c r="C62" s="2081"/>
      <c r="D62" s="1974"/>
      <c r="E62" s="2088"/>
      <c r="F62" s="2092"/>
      <c r="G62" s="157" t="s">
        <v>37</v>
      </c>
      <c r="H62" s="945">
        <f>I62+K62</f>
        <v>10</v>
      </c>
      <c r="I62" s="946">
        <v>0</v>
      </c>
      <c r="J62" s="947">
        <v>0</v>
      </c>
      <c r="K62" s="948">
        <v>10</v>
      </c>
      <c r="L62" s="949">
        <v>0</v>
      </c>
      <c r="M62" s="950">
        <v>0</v>
      </c>
      <c r="N62" s="210"/>
      <c r="O62" s="208"/>
      <c r="P62" s="209"/>
      <c r="Q62" s="163"/>
      <c r="R62" s="675"/>
      <c r="S62" s="675"/>
      <c r="T62" s="675"/>
      <c r="U62" s="675"/>
      <c r="V62" s="675"/>
      <c r="W62" s="675"/>
      <c r="X62" s="671"/>
      <c r="Y62" s="671"/>
    </row>
    <row r="63" spans="1:25" ht="24" customHeight="1" thickBot="1">
      <c r="A63" s="2076"/>
      <c r="B63" s="2079"/>
      <c r="C63" s="2082"/>
      <c r="D63" s="1975"/>
      <c r="E63" s="2089"/>
      <c r="F63" s="2089"/>
      <c r="G63" s="164" t="s">
        <v>12</v>
      </c>
      <c r="H63" s="939">
        <f>SUM(H60:H62)</f>
        <v>10</v>
      </c>
      <c r="I63" s="940">
        <f>SUM(I60:I62)</f>
        <v>0</v>
      </c>
      <c r="J63" s="941">
        <f>SUM(J60:J62)</f>
        <v>0</v>
      </c>
      <c r="K63" s="942">
        <f>SUM(K60:K62)</f>
        <v>10</v>
      </c>
      <c r="L63" s="942">
        <f t="shared" ref="L63:M63" si="16">SUM(L60:L62)</f>
        <v>863</v>
      </c>
      <c r="M63" s="942">
        <f t="shared" si="16"/>
        <v>0</v>
      </c>
      <c r="N63" s="1100"/>
      <c r="O63" s="194"/>
      <c r="P63" s="195"/>
      <c r="Q63" s="168"/>
      <c r="R63" s="675"/>
      <c r="S63" s="675"/>
      <c r="T63" s="675"/>
      <c r="U63" s="675"/>
      <c r="V63" s="675"/>
      <c r="W63" s="675"/>
      <c r="X63" s="671"/>
      <c r="Y63" s="671"/>
    </row>
    <row r="64" spans="1:25" ht="13.2" customHeight="1">
      <c r="A64" s="2074"/>
      <c r="B64" s="2077"/>
      <c r="C64" s="2080"/>
      <c r="D64" s="1973" t="s">
        <v>171</v>
      </c>
      <c r="E64" s="2086" t="s">
        <v>41</v>
      </c>
      <c r="F64" s="2090" t="s">
        <v>163</v>
      </c>
      <c r="G64" s="706" t="s">
        <v>143</v>
      </c>
      <c r="H64" s="945">
        <f>I64+K64</f>
        <v>0</v>
      </c>
      <c r="I64" s="951">
        <v>0</v>
      </c>
      <c r="J64" s="958"/>
      <c r="K64" s="953">
        <v>0</v>
      </c>
      <c r="L64" s="954">
        <v>0</v>
      </c>
      <c r="M64" s="955">
        <v>0</v>
      </c>
      <c r="N64" s="170" t="s">
        <v>147</v>
      </c>
      <c r="O64" s="186" t="s">
        <v>42</v>
      </c>
      <c r="P64" s="187"/>
      <c r="Q64" s="156"/>
      <c r="R64" s="675"/>
      <c r="S64" s="675"/>
      <c r="T64" s="675"/>
      <c r="U64" s="675"/>
      <c r="V64" s="675"/>
      <c r="W64" s="675"/>
      <c r="X64" s="671"/>
      <c r="Y64" s="671"/>
    </row>
    <row r="65" spans="1:25">
      <c r="A65" s="2075"/>
      <c r="B65" s="2078"/>
      <c r="C65" s="2081"/>
      <c r="D65" s="1974"/>
      <c r="E65" s="2087"/>
      <c r="F65" s="2091"/>
      <c r="G65" s="157" t="s">
        <v>80</v>
      </c>
      <c r="H65" s="945">
        <f>I65+K65</f>
        <v>810.66</v>
      </c>
      <c r="I65" s="946">
        <v>739.56</v>
      </c>
      <c r="J65" s="1443">
        <v>3.07</v>
      </c>
      <c r="K65" s="948">
        <v>71.099999999999994</v>
      </c>
      <c r="L65" s="956">
        <v>0</v>
      </c>
      <c r="M65" s="950">
        <v>0</v>
      </c>
      <c r="N65" s="210"/>
      <c r="O65" s="190"/>
      <c r="P65" s="191"/>
      <c r="Q65" s="161"/>
      <c r="R65" s="675"/>
      <c r="S65" s="675"/>
      <c r="T65" s="675"/>
      <c r="U65" s="675"/>
      <c r="V65" s="675"/>
      <c r="W65" s="675"/>
      <c r="X65" s="671"/>
      <c r="Y65" s="671"/>
    </row>
    <row r="66" spans="1:25">
      <c r="A66" s="2075"/>
      <c r="B66" s="2078"/>
      <c r="C66" s="2081"/>
      <c r="D66" s="1974"/>
      <c r="E66" s="2088"/>
      <c r="F66" s="2092"/>
      <c r="G66" s="157" t="s">
        <v>37</v>
      </c>
      <c r="H66" s="945">
        <f>I66+K66</f>
        <v>139.20000000000002</v>
      </c>
      <c r="I66" s="946">
        <v>132.4</v>
      </c>
      <c r="J66" s="947">
        <v>3.17</v>
      </c>
      <c r="K66" s="948">
        <v>6.8</v>
      </c>
      <c r="L66" s="949">
        <v>0</v>
      </c>
      <c r="M66" s="950"/>
      <c r="N66" s="210"/>
      <c r="O66" s="208"/>
      <c r="P66" s="209"/>
      <c r="Q66" s="163"/>
      <c r="R66" s="675"/>
      <c r="S66" s="675"/>
      <c r="T66" s="675"/>
      <c r="U66" s="675"/>
      <c r="V66" s="675"/>
      <c r="W66" s="675"/>
      <c r="X66" s="671"/>
      <c r="Y66" s="671"/>
    </row>
    <row r="67" spans="1:25" ht="26.4" customHeight="1" thickBot="1">
      <c r="A67" s="2076"/>
      <c r="B67" s="2079"/>
      <c r="C67" s="2082"/>
      <c r="D67" s="1975"/>
      <c r="E67" s="2089"/>
      <c r="F67" s="2089"/>
      <c r="G67" s="164" t="s">
        <v>12</v>
      </c>
      <c r="H67" s="939">
        <f>SUM(H64:H66)</f>
        <v>949.86</v>
      </c>
      <c r="I67" s="940">
        <f>SUM(I64:I66)</f>
        <v>871.95999999999992</v>
      </c>
      <c r="J67" s="941">
        <f>SUM(J64:J66)</f>
        <v>6.24</v>
      </c>
      <c r="K67" s="942">
        <f>SUM(K64:K66)</f>
        <v>77.899999999999991</v>
      </c>
      <c r="L67" s="942">
        <f t="shared" ref="L67:M67" si="17">SUM(L64:L66)</f>
        <v>0</v>
      </c>
      <c r="M67" s="942">
        <f t="shared" si="17"/>
        <v>0</v>
      </c>
      <c r="N67" s="211"/>
      <c r="O67" s="194"/>
      <c r="P67" s="195"/>
      <c r="Q67" s="168"/>
      <c r="R67" s="675"/>
      <c r="S67" s="675"/>
      <c r="T67" s="675"/>
      <c r="U67" s="675"/>
      <c r="V67" s="675"/>
      <c r="W67" s="675"/>
      <c r="X67" s="671"/>
      <c r="Y67" s="671"/>
    </row>
    <row r="68" spans="1:25" ht="13.2" customHeight="1">
      <c r="A68" s="2074"/>
      <c r="B68" s="2077"/>
      <c r="C68" s="2080"/>
      <c r="D68" s="1973" t="s">
        <v>172</v>
      </c>
      <c r="E68" s="2086" t="s">
        <v>41</v>
      </c>
      <c r="F68" s="2090" t="s">
        <v>163</v>
      </c>
      <c r="G68" s="706" t="s">
        <v>143</v>
      </c>
      <c r="H68" s="945">
        <f>I68+K68</f>
        <v>0</v>
      </c>
      <c r="I68" s="951">
        <v>0</v>
      </c>
      <c r="J68" s="952">
        <v>0</v>
      </c>
      <c r="K68" s="953">
        <v>0</v>
      </c>
      <c r="L68" s="954">
        <v>0</v>
      </c>
      <c r="M68" s="955">
        <v>0</v>
      </c>
      <c r="N68" s="170" t="s">
        <v>147</v>
      </c>
      <c r="O68" s="186" t="s">
        <v>42</v>
      </c>
      <c r="P68" s="187"/>
      <c r="Q68" s="156"/>
      <c r="R68" s="675"/>
      <c r="S68" s="675"/>
      <c r="T68" s="675"/>
      <c r="U68" s="675"/>
      <c r="V68" s="675"/>
      <c r="W68" s="675"/>
      <c r="X68" s="671"/>
      <c r="Y68" s="671"/>
    </row>
    <row r="69" spans="1:25">
      <c r="A69" s="2075"/>
      <c r="B69" s="2078"/>
      <c r="C69" s="2081"/>
      <c r="D69" s="1974"/>
      <c r="E69" s="2087"/>
      <c r="F69" s="2091"/>
      <c r="G69" s="157" t="s">
        <v>80</v>
      </c>
      <c r="H69" s="945">
        <f>I69+K69</f>
        <v>670.80000000000007</v>
      </c>
      <c r="I69" s="946">
        <v>625.6</v>
      </c>
      <c r="J69" s="1443">
        <v>2.97</v>
      </c>
      <c r="K69" s="948">
        <v>45.2</v>
      </c>
      <c r="L69" s="956">
        <v>0</v>
      </c>
      <c r="M69" s="950">
        <v>0</v>
      </c>
      <c r="N69" s="210"/>
      <c r="O69" s="190"/>
      <c r="P69" s="191"/>
      <c r="Q69" s="161"/>
      <c r="R69" s="675"/>
      <c r="S69" s="675"/>
      <c r="T69" s="675"/>
      <c r="U69" s="675"/>
      <c r="V69" s="675"/>
      <c r="W69" s="675"/>
      <c r="X69" s="671"/>
      <c r="Y69" s="671"/>
    </row>
    <row r="70" spans="1:25">
      <c r="A70" s="2075"/>
      <c r="B70" s="2078"/>
      <c r="C70" s="2081"/>
      <c r="D70" s="1974"/>
      <c r="E70" s="2088"/>
      <c r="F70" s="2092"/>
      <c r="G70" s="157" t="s">
        <v>37</v>
      </c>
      <c r="H70" s="945">
        <f>I70+K70</f>
        <v>221.23000000000002</v>
      </c>
      <c r="I70" s="946">
        <v>171.33</v>
      </c>
      <c r="J70" s="947">
        <v>3.27</v>
      </c>
      <c r="K70" s="948">
        <v>49.9</v>
      </c>
      <c r="L70" s="949">
        <v>0</v>
      </c>
      <c r="M70" s="950"/>
      <c r="N70" s="210"/>
      <c r="O70" s="208"/>
      <c r="P70" s="209"/>
      <c r="Q70" s="163"/>
      <c r="R70" s="675"/>
      <c r="S70" s="675"/>
      <c r="T70" s="675"/>
      <c r="U70" s="675"/>
      <c r="V70" s="675"/>
      <c r="W70" s="675"/>
      <c r="X70" s="671"/>
      <c r="Y70" s="671"/>
    </row>
    <row r="71" spans="1:25" ht="13.8" thickBot="1">
      <c r="A71" s="2076"/>
      <c r="B71" s="2079"/>
      <c r="C71" s="2082"/>
      <c r="D71" s="1975"/>
      <c r="E71" s="2089"/>
      <c r="F71" s="2089"/>
      <c r="G71" s="164" t="s">
        <v>12</v>
      </c>
      <c r="H71" s="939">
        <f>SUM(H68:H70)</f>
        <v>892.03000000000009</v>
      </c>
      <c r="I71" s="940">
        <f>SUM(I68:I70)</f>
        <v>796.93000000000006</v>
      </c>
      <c r="J71" s="941">
        <f>SUM(J68:J70)</f>
        <v>6.24</v>
      </c>
      <c r="K71" s="942">
        <f>SUM(K68:K70)</f>
        <v>95.1</v>
      </c>
      <c r="L71" s="942">
        <f t="shared" ref="L71:M71" si="18">SUM(L68:L70)</f>
        <v>0</v>
      </c>
      <c r="M71" s="942">
        <f t="shared" si="18"/>
        <v>0</v>
      </c>
      <c r="N71" s="211"/>
      <c r="O71" s="194"/>
      <c r="P71" s="195"/>
      <c r="Q71" s="168"/>
      <c r="R71" s="675"/>
      <c r="S71" s="675"/>
      <c r="T71" s="675"/>
      <c r="U71" s="675"/>
      <c r="V71" s="675"/>
      <c r="W71" s="675"/>
      <c r="X71" s="671"/>
      <c r="Y71" s="671"/>
    </row>
    <row r="72" spans="1:25" ht="13.2" customHeight="1">
      <c r="A72" s="2074"/>
      <c r="B72" s="2077"/>
      <c r="C72" s="2080"/>
      <c r="D72" s="1973" t="s">
        <v>173</v>
      </c>
      <c r="E72" s="2086" t="s">
        <v>41</v>
      </c>
      <c r="F72" s="2090" t="s">
        <v>178</v>
      </c>
      <c r="G72" s="706" t="s">
        <v>143</v>
      </c>
      <c r="H72" s="945">
        <f>I72+K72</f>
        <v>0</v>
      </c>
      <c r="I72" s="951">
        <v>0</v>
      </c>
      <c r="J72" s="952">
        <v>0</v>
      </c>
      <c r="K72" s="953">
        <v>0</v>
      </c>
      <c r="L72" s="954">
        <v>405</v>
      </c>
      <c r="M72" s="955">
        <v>0</v>
      </c>
      <c r="N72" s="170" t="s">
        <v>146</v>
      </c>
      <c r="O72" s="186" t="s">
        <v>42</v>
      </c>
      <c r="P72" s="187"/>
      <c r="Q72" s="156"/>
      <c r="R72" s="675"/>
      <c r="S72" s="675"/>
      <c r="T72" s="675"/>
      <c r="U72" s="675"/>
      <c r="V72" s="675"/>
      <c r="W72" s="675"/>
      <c r="X72" s="671"/>
      <c r="Y72" s="671"/>
    </row>
    <row r="73" spans="1:25" ht="26.4" customHeight="1">
      <c r="A73" s="2075"/>
      <c r="B73" s="2078"/>
      <c r="C73" s="2081"/>
      <c r="D73" s="1974"/>
      <c r="E73" s="2087"/>
      <c r="F73" s="2091"/>
      <c r="G73" s="157" t="s">
        <v>80</v>
      </c>
      <c r="H73" s="945">
        <f>I73+K73</f>
        <v>75</v>
      </c>
      <c r="I73" s="946">
        <v>1.8</v>
      </c>
      <c r="J73" s="947">
        <v>1.77</v>
      </c>
      <c r="K73" s="948">
        <v>73.2</v>
      </c>
      <c r="L73" s="956">
        <v>846</v>
      </c>
      <c r="M73" s="950">
        <v>0</v>
      </c>
      <c r="N73" s="257" t="s">
        <v>576</v>
      </c>
      <c r="O73" s="190"/>
      <c r="P73" s="191" t="s">
        <v>42</v>
      </c>
      <c r="Q73" s="161"/>
      <c r="R73" s="675"/>
      <c r="S73" s="675"/>
      <c r="T73" s="675"/>
      <c r="U73" s="675"/>
      <c r="V73" s="675"/>
      <c r="W73" s="675"/>
      <c r="X73" s="671"/>
      <c r="Y73" s="671"/>
    </row>
    <row r="74" spans="1:25">
      <c r="A74" s="2075"/>
      <c r="B74" s="2078"/>
      <c r="C74" s="2081"/>
      <c r="D74" s="1974"/>
      <c r="E74" s="2088"/>
      <c r="F74" s="2092"/>
      <c r="G74" s="84" t="s">
        <v>37</v>
      </c>
      <c r="H74" s="945">
        <f>I74+K74</f>
        <v>151.30000000000001</v>
      </c>
      <c r="I74" s="946">
        <v>1.3</v>
      </c>
      <c r="J74" s="1443">
        <v>1.64</v>
      </c>
      <c r="K74" s="948">
        <v>150</v>
      </c>
      <c r="L74" s="949">
        <v>0</v>
      </c>
      <c r="M74" s="950"/>
      <c r="N74" s="217"/>
      <c r="O74" s="208"/>
      <c r="P74" s="209"/>
      <c r="Q74" s="163"/>
      <c r="R74" s="675"/>
      <c r="S74" s="675"/>
      <c r="T74" s="675"/>
      <c r="U74" s="675"/>
      <c r="V74" s="675"/>
      <c r="W74" s="675"/>
      <c r="X74" s="671"/>
      <c r="Y74" s="671"/>
    </row>
    <row r="75" spans="1:25" ht="13.8" thickBot="1">
      <c r="A75" s="2076"/>
      <c r="B75" s="2079"/>
      <c r="C75" s="2082"/>
      <c r="D75" s="1975"/>
      <c r="E75" s="2089"/>
      <c r="F75" s="2089"/>
      <c r="G75" s="164" t="s">
        <v>12</v>
      </c>
      <c r="H75" s="939">
        <f>SUM(H72:H74)</f>
        <v>226.3</v>
      </c>
      <c r="I75" s="940">
        <f>SUM(I72:I74)</f>
        <v>3.1</v>
      </c>
      <c r="J75" s="941">
        <f>SUM(J72:J74)</f>
        <v>3.41</v>
      </c>
      <c r="K75" s="942">
        <f>SUM(K72:K74)</f>
        <v>223.2</v>
      </c>
      <c r="L75" s="942">
        <f t="shared" ref="L75:M75" si="19">SUM(L72:L74)</f>
        <v>1251</v>
      </c>
      <c r="M75" s="942">
        <f t="shared" si="19"/>
        <v>0</v>
      </c>
      <c r="N75" s="766"/>
      <c r="O75" s="194"/>
      <c r="P75" s="195"/>
      <c r="Q75" s="168"/>
      <c r="R75" s="675"/>
      <c r="S75" s="675"/>
      <c r="T75" s="675"/>
      <c r="U75" s="675"/>
      <c r="V75" s="675"/>
      <c r="W75" s="675"/>
      <c r="X75" s="671"/>
      <c r="Y75" s="671"/>
    </row>
    <row r="76" spans="1:25" ht="13.2" customHeight="1">
      <c r="A76" s="2074"/>
      <c r="B76" s="2077"/>
      <c r="C76" s="2080"/>
      <c r="D76" s="1973" t="s">
        <v>174</v>
      </c>
      <c r="E76" s="2086" t="s">
        <v>41</v>
      </c>
      <c r="F76" s="2090" t="s">
        <v>178</v>
      </c>
      <c r="G76" s="706" t="s">
        <v>143</v>
      </c>
      <c r="H76" s="957">
        <f>I76+K76</f>
        <v>0</v>
      </c>
      <c r="I76" s="951">
        <v>0</v>
      </c>
      <c r="J76" s="952">
        <v>0</v>
      </c>
      <c r="K76" s="953">
        <v>0</v>
      </c>
      <c r="L76" s="954">
        <v>0</v>
      </c>
      <c r="M76" s="955">
        <v>0</v>
      </c>
      <c r="N76" s="170" t="s">
        <v>146</v>
      </c>
      <c r="O76" s="186" t="s">
        <v>42</v>
      </c>
      <c r="P76" s="218"/>
      <c r="Q76" s="156"/>
      <c r="R76" s="675"/>
      <c r="S76" s="675"/>
      <c r="T76" s="675"/>
      <c r="U76" s="675"/>
      <c r="V76" s="675"/>
      <c r="W76" s="675"/>
      <c r="X76" s="671"/>
      <c r="Y76" s="671"/>
    </row>
    <row r="77" spans="1:25">
      <c r="A77" s="2075"/>
      <c r="B77" s="2078"/>
      <c r="C77" s="2081"/>
      <c r="D77" s="1974"/>
      <c r="E77" s="2087"/>
      <c r="F77" s="2091"/>
      <c r="G77" s="157" t="s">
        <v>80</v>
      </c>
      <c r="H77" s="945">
        <f>I77+K77</f>
        <v>20.21</v>
      </c>
      <c r="I77" s="946">
        <v>0</v>
      </c>
      <c r="J77" s="947">
        <v>0</v>
      </c>
      <c r="K77" s="948">
        <v>20.21</v>
      </c>
      <c r="L77" s="956">
        <v>261</v>
      </c>
      <c r="M77" s="950">
        <v>0</v>
      </c>
      <c r="N77" s="210" t="s">
        <v>147</v>
      </c>
      <c r="O77" s="190"/>
      <c r="P77" s="219" t="s">
        <v>42</v>
      </c>
      <c r="Q77" s="161"/>
      <c r="R77" s="675"/>
      <c r="S77" s="675"/>
      <c r="T77" s="675"/>
      <c r="U77" s="675"/>
      <c r="V77" s="675"/>
      <c r="W77" s="675"/>
      <c r="X77" s="671"/>
      <c r="Y77" s="671"/>
    </row>
    <row r="78" spans="1:25">
      <c r="A78" s="2075"/>
      <c r="B78" s="2078"/>
      <c r="C78" s="2081"/>
      <c r="D78" s="1974"/>
      <c r="E78" s="2088"/>
      <c r="F78" s="2092"/>
      <c r="G78" s="157" t="s">
        <v>37</v>
      </c>
      <c r="H78" s="945">
        <f>I78+K78</f>
        <v>26</v>
      </c>
      <c r="I78" s="946">
        <v>0</v>
      </c>
      <c r="J78" s="947">
        <v>0</v>
      </c>
      <c r="K78" s="948">
        <v>26</v>
      </c>
      <c r="L78" s="956">
        <v>120</v>
      </c>
      <c r="M78" s="950"/>
      <c r="N78" s="189"/>
      <c r="O78" s="208"/>
      <c r="P78" s="220"/>
      <c r="Q78" s="163"/>
      <c r="R78" s="675"/>
      <c r="S78" s="675"/>
      <c r="T78" s="675"/>
      <c r="U78" s="675"/>
      <c r="V78" s="675"/>
      <c r="W78" s="675"/>
      <c r="X78" s="671"/>
      <c r="Y78" s="671"/>
    </row>
    <row r="79" spans="1:25" ht="13.8" thickBot="1">
      <c r="A79" s="2076"/>
      <c r="B79" s="2079"/>
      <c r="C79" s="2082"/>
      <c r="D79" s="1975"/>
      <c r="E79" s="2089"/>
      <c r="F79" s="2089"/>
      <c r="G79" s="164" t="s">
        <v>12</v>
      </c>
      <c r="H79" s="939">
        <f>SUM(H76:H78)</f>
        <v>46.21</v>
      </c>
      <c r="I79" s="940">
        <f>SUM(I76:I78)</f>
        <v>0</v>
      </c>
      <c r="J79" s="941">
        <f>SUM(J76:J78)</f>
        <v>0</v>
      </c>
      <c r="K79" s="942">
        <f>SUM(K76:K78)</f>
        <v>46.21</v>
      </c>
      <c r="L79" s="942">
        <f t="shared" ref="L79:M79" si="20">SUM(L76:L78)</f>
        <v>381</v>
      </c>
      <c r="M79" s="942">
        <f t="shared" si="20"/>
        <v>0</v>
      </c>
      <c r="N79" s="766"/>
      <c r="O79" s="194"/>
      <c r="P79" s="221"/>
      <c r="Q79" s="168"/>
      <c r="R79" s="675"/>
      <c r="S79" s="675"/>
      <c r="T79" s="675"/>
      <c r="U79" s="675"/>
      <c r="V79" s="675"/>
      <c r="W79" s="675"/>
      <c r="X79" s="671"/>
      <c r="Y79" s="671"/>
    </row>
    <row r="80" spans="1:25" ht="13.2" customHeight="1">
      <c r="A80" s="2074"/>
      <c r="B80" s="2077"/>
      <c r="C80" s="2080"/>
      <c r="D80" s="1973" t="s">
        <v>175</v>
      </c>
      <c r="E80" s="2086" t="s">
        <v>41</v>
      </c>
      <c r="F80" s="2090" t="s">
        <v>157</v>
      </c>
      <c r="G80" s="706" t="s">
        <v>143</v>
      </c>
      <c r="H80" s="957">
        <f>I80+K80</f>
        <v>0</v>
      </c>
      <c r="I80" s="951">
        <v>0</v>
      </c>
      <c r="J80" s="958"/>
      <c r="K80" s="953">
        <v>0</v>
      </c>
      <c r="L80" s="954">
        <v>0</v>
      </c>
      <c r="M80" s="955">
        <v>0</v>
      </c>
      <c r="N80" s="217" t="s">
        <v>577</v>
      </c>
      <c r="O80" s="190"/>
      <c r="P80" s="191" t="s">
        <v>42</v>
      </c>
      <c r="Q80" s="156"/>
      <c r="R80" s="675"/>
      <c r="S80" s="675"/>
      <c r="T80" s="675"/>
      <c r="U80" s="675"/>
      <c r="V80" s="675"/>
      <c r="W80" s="675"/>
      <c r="X80" s="671"/>
      <c r="Y80" s="671"/>
    </row>
    <row r="81" spans="1:25">
      <c r="A81" s="2075"/>
      <c r="B81" s="2078"/>
      <c r="C81" s="2081"/>
      <c r="D81" s="1974"/>
      <c r="E81" s="2087"/>
      <c r="F81" s="2091"/>
      <c r="G81" s="157" t="s">
        <v>80</v>
      </c>
      <c r="H81" s="945">
        <f>I81+K81</f>
        <v>0</v>
      </c>
      <c r="I81" s="946">
        <v>0</v>
      </c>
      <c r="J81" s="959"/>
      <c r="K81" s="948">
        <v>0</v>
      </c>
      <c r="L81" s="956">
        <v>0</v>
      </c>
      <c r="M81" s="950">
        <v>0</v>
      </c>
      <c r="N81" s="189" t="s">
        <v>578</v>
      </c>
      <c r="O81" s="190"/>
      <c r="P81" s="191" t="s">
        <v>42</v>
      </c>
      <c r="Q81" s="161"/>
      <c r="R81" s="675"/>
      <c r="S81" s="675"/>
      <c r="T81" s="675"/>
      <c r="U81" s="675"/>
      <c r="V81" s="675"/>
      <c r="W81" s="675"/>
      <c r="X81" s="671"/>
      <c r="Y81" s="671"/>
    </row>
    <row r="82" spans="1:25">
      <c r="A82" s="2075"/>
      <c r="B82" s="2078"/>
      <c r="C82" s="2081"/>
      <c r="D82" s="1974"/>
      <c r="E82" s="2088"/>
      <c r="F82" s="2092"/>
      <c r="G82" s="157" t="s">
        <v>37</v>
      </c>
      <c r="H82" s="945">
        <f>I82+K82</f>
        <v>0</v>
      </c>
      <c r="I82" s="996">
        <v>0</v>
      </c>
      <c r="J82" s="959"/>
      <c r="K82" s="997">
        <v>0</v>
      </c>
      <c r="L82" s="956">
        <v>0</v>
      </c>
      <c r="M82" s="950">
        <v>0</v>
      </c>
      <c r="N82" s="217" t="s">
        <v>579</v>
      </c>
      <c r="O82" s="208"/>
      <c r="P82" s="209" t="s">
        <v>42</v>
      </c>
      <c r="Q82" s="163"/>
      <c r="R82" s="675"/>
      <c r="S82" s="675"/>
      <c r="T82" s="675"/>
      <c r="U82" s="675"/>
      <c r="V82" s="675"/>
      <c r="W82" s="675"/>
      <c r="X82" s="671"/>
      <c r="Y82" s="671"/>
    </row>
    <row r="83" spans="1:25">
      <c r="A83" s="2075"/>
      <c r="B83" s="2078"/>
      <c r="C83" s="2081"/>
      <c r="D83" s="1974"/>
      <c r="E83" s="2088"/>
      <c r="F83" s="2088"/>
      <c r="G83" s="84"/>
      <c r="H83" s="962"/>
      <c r="I83" s="963"/>
      <c r="J83" s="964"/>
      <c r="K83" s="965"/>
      <c r="L83" s="966"/>
      <c r="M83" s="967"/>
      <c r="N83" s="333"/>
      <c r="O83" s="208"/>
      <c r="P83" s="209"/>
      <c r="Q83" s="163"/>
      <c r="R83" s="675"/>
      <c r="S83" s="675"/>
      <c r="T83" s="675"/>
      <c r="U83" s="675"/>
      <c r="V83" s="675"/>
      <c r="W83" s="675"/>
      <c r="X83" s="671"/>
      <c r="Y83" s="671"/>
    </row>
    <row r="84" spans="1:25" ht="13.8" thickBot="1">
      <c r="A84" s="2076"/>
      <c r="B84" s="2079"/>
      <c r="C84" s="2082"/>
      <c r="D84" s="1975"/>
      <c r="E84" s="2089"/>
      <c r="F84" s="2089"/>
      <c r="G84" s="164" t="s">
        <v>12</v>
      </c>
      <c r="H84" s="939">
        <f>SUM(H80:H83)</f>
        <v>0</v>
      </c>
      <c r="I84" s="940">
        <f>SUM(I80:I82)</f>
        <v>0</v>
      </c>
      <c r="J84" s="941">
        <f>SUM(J80:J82)</f>
        <v>0</v>
      </c>
      <c r="K84" s="942">
        <f>SUM(K80:K82)</f>
        <v>0</v>
      </c>
      <c r="L84" s="943">
        <f>SUM(L80:L83)</f>
        <v>0</v>
      </c>
      <c r="M84" s="944">
        <f>SUM(M80:M83)</f>
        <v>0</v>
      </c>
      <c r="N84" s="333"/>
      <c r="O84" s="194"/>
      <c r="P84" s="195"/>
      <c r="Q84" s="168"/>
      <c r="R84" s="675"/>
      <c r="S84" s="675"/>
      <c r="T84" s="675"/>
      <c r="U84" s="675"/>
      <c r="V84" s="675"/>
      <c r="W84" s="675"/>
      <c r="X84" s="671"/>
      <c r="Y84" s="671"/>
    </row>
    <row r="85" spans="1:25" ht="13.2" customHeight="1">
      <c r="A85" s="2074"/>
      <c r="B85" s="2077"/>
      <c r="C85" s="2080"/>
      <c r="D85" s="1973" t="s">
        <v>176</v>
      </c>
      <c r="E85" s="2086" t="s">
        <v>41</v>
      </c>
      <c r="F85" s="2090" t="s">
        <v>178</v>
      </c>
      <c r="G85" s="706" t="s">
        <v>37</v>
      </c>
      <c r="H85" s="957">
        <f>I85+K85</f>
        <v>0</v>
      </c>
      <c r="I85" s="951">
        <v>0</v>
      </c>
      <c r="J85" s="958"/>
      <c r="K85" s="953">
        <v>0</v>
      </c>
      <c r="L85" s="954">
        <v>0</v>
      </c>
      <c r="M85" s="955">
        <v>0</v>
      </c>
      <c r="N85" s="222" t="s">
        <v>147</v>
      </c>
      <c r="O85" s="186"/>
      <c r="P85" s="187"/>
      <c r="Q85" s="156"/>
      <c r="R85" s="675"/>
      <c r="S85" s="675"/>
      <c r="T85" s="675"/>
      <c r="U85" s="675"/>
      <c r="V85" s="675"/>
      <c r="W85" s="675"/>
      <c r="X85" s="671"/>
      <c r="Y85" s="671"/>
    </row>
    <row r="86" spans="1:25">
      <c r="A86" s="2075"/>
      <c r="B86" s="2078"/>
      <c r="C86" s="2081"/>
      <c r="D86" s="1974"/>
      <c r="E86" s="2087"/>
      <c r="F86" s="2091"/>
      <c r="G86" s="157" t="s">
        <v>56</v>
      </c>
      <c r="H86" s="945">
        <f>I86+K86</f>
        <v>0</v>
      </c>
      <c r="I86" s="946">
        <v>0</v>
      </c>
      <c r="J86" s="959"/>
      <c r="K86" s="948">
        <v>0</v>
      </c>
      <c r="L86" s="956">
        <v>0</v>
      </c>
      <c r="M86" s="950">
        <v>0</v>
      </c>
      <c r="N86" s="223"/>
      <c r="O86" s="190"/>
      <c r="P86" s="191"/>
      <c r="Q86" s="161"/>
      <c r="R86" s="675"/>
      <c r="S86" s="675"/>
      <c r="T86" s="675"/>
      <c r="U86" s="675"/>
      <c r="V86" s="675"/>
      <c r="W86" s="675"/>
      <c r="X86" s="671"/>
      <c r="Y86" s="671"/>
    </row>
    <row r="87" spans="1:25">
      <c r="A87" s="2075"/>
      <c r="B87" s="2078"/>
      <c r="C87" s="2081"/>
      <c r="D87" s="1974"/>
      <c r="E87" s="2088"/>
      <c r="F87" s="2092"/>
      <c r="G87" s="84"/>
      <c r="H87" s="962"/>
      <c r="I87" s="963"/>
      <c r="J87" s="964"/>
      <c r="K87" s="965"/>
      <c r="L87" s="966"/>
      <c r="M87" s="967"/>
      <c r="N87" s="223"/>
      <c r="O87" s="208"/>
      <c r="P87" s="209"/>
      <c r="Q87" s="163"/>
      <c r="R87" s="675"/>
      <c r="S87" s="675"/>
      <c r="T87" s="675"/>
      <c r="U87" s="675"/>
      <c r="V87" s="675"/>
      <c r="W87" s="675"/>
      <c r="X87" s="671"/>
      <c r="Y87" s="671"/>
    </row>
    <row r="88" spans="1:25" ht="20.399999999999999" customHeight="1" thickBot="1">
      <c r="A88" s="2076"/>
      <c r="B88" s="2079"/>
      <c r="C88" s="2082"/>
      <c r="D88" s="1975"/>
      <c r="E88" s="2089"/>
      <c r="F88" s="2089"/>
      <c r="G88" s="164" t="s">
        <v>12</v>
      </c>
      <c r="H88" s="939">
        <f t="shared" ref="H88:M88" si="21">SUM(H85:H87)</f>
        <v>0</v>
      </c>
      <c r="I88" s="940">
        <f t="shared" si="21"/>
        <v>0</v>
      </c>
      <c r="J88" s="941">
        <f t="shared" si="21"/>
        <v>0</v>
      </c>
      <c r="K88" s="942">
        <f t="shared" si="21"/>
        <v>0</v>
      </c>
      <c r="L88" s="943">
        <f>SUM(L85:L87)</f>
        <v>0</v>
      </c>
      <c r="M88" s="944">
        <f t="shared" si="21"/>
        <v>0</v>
      </c>
      <c r="N88" s="165"/>
      <c r="O88" s="194"/>
      <c r="P88" s="195"/>
      <c r="Q88" s="168"/>
      <c r="R88" s="675"/>
      <c r="S88" s="675"/>
      <c r="T88" s="675"/>
      <c r="U88" s="675"/>
      <c r="V88" s="675"/>
      <c r="W88" s="675"/>
      <c r="X88" s="671"/>
      <c r="Y88" s="671"/>
    </row>
    <row r="89" spans="1:25" ht="13.2" customHeight="1">
      <c r="A89" s="2074"/>
      <c r="B89" s="2077"/>
      <c r="C89" s="2080"/>
      <c r="D89" s="1973" t="s">
        <v>177</v>
      </c>
      <c r="E89" s="2086" t="s">
        <v>41</v>
      </c>
      <c r="F89" s="2090" t="s">
        <v>178</v>
      </c>
      <c r="G89" s="706" t="s">
        <v>143</v>
      </c>
      <c r="H89" s="957">
        <f>I89+K89</f>
        <v>0</v>
      </c>
      <c r="I89" s="951">
        <v>0</v>
      </c>
      <c r="J89" s="952">
        <v>0</v>
      </c>
      <c r="K89" s="953">
        <v>0</v>
      </c>
      <c r="L89" s="954">
        <v>306.89999999999998</v>
      </c>
      <c r="M89" s="955">
        <v>0</v>
      </c>
      <c r="N89" s="170" t="s">
        <v>179</v>
      </c>
      <c r="O89" s="186" t="s">
        <v>42</v>
      </c>
      <c r="P89" s="187"/>
      <c r="Q89" s="156"/>
      <c r="R89" s="675"/>
      <c r="S89" s="675"/>
      <c r="T89" s="675"/>
      <c r="U89" s="675"/>
      <c r="V89" s="675"/>
      <c r="W89" s="675"/>
      <c r="X89" s="671"/>
      <c r="Y89" s="671"/>
    </row>
    <row r="90" spans="1:25">
      <c r="A90" s="2075"/>
      <c r="B90" s="2078"/>
      <c r="C90" s="2081"/>
      <c r="D90" s="1974"/>
      <c r="E90" s="2087"/>
      <c r="F90" s="2091"/>
      <c r="G90" s="157" t="s">
        <v>80</v>
      </c>
      <c r="H90" s="945">
        <f>I90+K90</f>
        <v>28</v>
      </c>
      <c r="I90" s="946">
        <v>5</v>
      </c>
      <c r="J90" s="947">
        <v>3.73</v>
      </c>
      <c r="K90" s="948">
        <v>23</v>
      </c>
      <c r="L90" s="956">
        <v>1663</v>
      </c>
      <c r="M90" s="950">
        <v>0</v>
      </c>
      <c r="N90" s="210" t="s">
        <v>146</v>
      </c>
      <c r="O90" s="190" t="s">
        <v>42</v>
      </c>
      <c r="P90" s="191"/>
      <c r="Q90" s="161"/>
      <c r="R90" s="675"/>
      <c r="S90" s="675"/>
      <c r="T90" s="675"/>
      <c r="U90" s="675"/>
      <c r="V90" s="675"/>
      <c r="W90" s="675"/>
      <c r="X90" s="671"/>
      <c r="Y90" s="671"/>
    </row>
    <row r="91" spans="1:25" ht="34.950000000000003" customHeight="1">
      <c r="A91" s="2075"/>
      <c r="B91" s="2078"/>
      <c r="C91" s="2081"/>
      <c r="D91" s="1974"/>
      <c r="E91" s="2088"/>
      <c r="F91" s="2092"/>
      <c r="G91" s="985" t="s">
        <v>37</v>
      </c>
      <c r="H91" s="968">
        <f>I91+K91</f>
        <v>2.0099999999999998</v>
      </c>
      <c r="I91" s="969">
        <v>2.0099999999999998</v>
      </c>
      <c r="J91" s="970">
        <v>1.91</v>
      </c>
      <c r="K91" s="971">
        <v>0</v>
      </c>
      <c r="L91" s="972">
        <v>0</v>
      </c>
      <c r="M91" s="973">
        <v>0</v>
      </c>
      <c r="N91" s="1491" t="s">
        <v>580</v>
      </c>
      <c r="O91" s="208"/>
      <c r="P91" s="209" t="s">
        <v>42</v>
      </c>
      <c r="Q91" s="163"/>
      <c r="R91" s="675"/>
      <c r="S91" s="675"/>
      <c r="T91" s="675"/>
      <c r="U91" s="675"/>
      <c r="V91" s="675"/>
      <c r="W91" s="675"/>
      <c r="X91" s="671"/>
      <c r="Y91" s="671"/>
    </row>
    <row r="92" spans="1:25" ht="13.8" thickBot="1">
      <c r="A92" s="2076"/>
      <c r="B92" s="2079"/>
      <c r="C92" s="2082"/>
      <c r="D92" s="1975"/>
      <c r="E92" s="2089"/>
      <c r="F92" s="2089"/>
      <c r="G92" s="164" t="s">
        <v>12</v>
      </c>
      <c r="H92" s="939">
        <f>SUM(H89:H91)</f>
        <v>30.009999999999998</v>
      </c>
      <c r="I92" s="940">
        <f>SUM(I89:I91)</f>
        <v>7.01</v>
      </c>
      <c r="J92" s="941">
        <f>SUM(J89:J91)</f>
        <v>5.64</v>
      </c>
      <c r="K92" s="942">
        <f>SUM(K89:K91)</f>
        <v>23</v>
      </c>
      <c r="L92" s="942">
        <f t="shared" ref="L92:M92" si="22">SUM(L89:L91)</f>
        <v>1969.9</v>
      </c>
      <c r="M92" s="942">
        <f t="shared" si="22"/>
        <v>0</v>
      </c>
      <c r="N92" s="211"/>
      <c r="O92" s="194"/>
      <c r="P92" s="195"/>
      <c r="Q92" s="168"/>
      <c r="R92" s="675"/>
      <c r="S92" s="675"/>
      <c r="T92" s="675"/>
      <c r="U92" s="675"/>
      <c r="V92" s="675"/>
      <c r="W92" s="675"/>
      <c r="X92" s="671"/>
      <c r="Y92" s="671"/>
    </row>
    <row r="93" spans="1:25" ht="13.2" customHeight="1">
      <c r="A93" s="2074"/>
      <c r="B93" s="2077"/>
      <c r="C93" s="2080"/>
      <c r="D93" s="1973" t="s">
        <v>180</v>
      </c>
      <c r="E93" s="2086" t="s">
        <v>41</v>
      </c>
      <c r="F93" s="2090" t="s">
        <v>54</v>
      </c>
      <c r="G93" s="706" t="s">
        <v>143</v>
      </c>
      <c r="H93" s="957">
        <f>I93+K93</f>
        <v>0</v>
      </c>
      <c r="I93" s="951">
        <v>0</v>
      </c>
      <c r="J93" s="958"/>
      <c r="K93" s="953">
        <v>0</v>
      </c>
      <c r="L93" s="954">
        <v>0</v>
      </c>
      <c r="M93" s="955">
        <v>0</v>
      </c>
      <c r="N93" s="171"/>
      <c r="O93" s="186"/>
      <c r="P93" s="187"/>
      <c r="Q93" s="156"/>
      <c r="R93" s="675"/>
      <c r="S93" s="675"/>
      <c r="T93" s="675"/>
      <c r="U93" s="675"/>
      <c r="V93" s="675"/>
      <c r="W93" s="675"/>
      <c r="X93" s="671"/>
      <c r="Y93" s="671"/>
    </row>
    <row r="94" spans="1:25">
      <c r="A94" s="2075"/>
      <c r="B94" s="2078"/>
      <c r="C94" s="2081"/>
      <c r="D94" s="1974"/>
      <c r="E94" s="2087"/>
      <c r="F94" s="2091"/>
      <c r="G94" s="157" t="s">
        <v>56</v>
      </c>
      <c r="H94" s="945">
        <f>I94+K94</f>
        <v>0</v>
      </c>
      <c r="I94" s="946">
        <v>0</v>
      </c>
      <c r="J94" s="959"/>
      <c r="K94" s="948">
        <v>0</v>
      </c>
      <c r="L94" s="956">
        <v>0</v>
      </c>
      <c r="M94" s="950">
        <v>0</v>
      </c>
      <c r="N94" s="171"/>
      <c r="O94" s="190"/>
      <c r="P94" s="191"/>
      <c r="Q94" s="161"/>
      <c r="R94" s="675"/>
      <c r="S94" s="675"/>
      <c r="T94" s="675"/>
      <c r="U94" s="675"/>
      <c r="V94" s="675"/>
      <c r="W94" s="675"/>
      <c r="X94" s="671"/>
      <c r="Y94" s="671"/>
    </row>
    <row r="95" spans="1:25">
      <c r="A95" s="2075"/>
      <c r="B95" s="2078"/>
      <c r="C95" s="2081"/>
      <c r="D95" s="1974"/>
      <c r="E95" s="2088"/>
      <c r="F95" s="2092"/>
      <c r="G95" s="84"/>
      <c r="H95" s="962"/>
      <c r="I95" s="963"/>
      <c r="J95" s="964"/>
      <c r="K95" s="965"/>
      <c r="L95" s="966"/>
      <c r="M95" s="967"/>
      <c r="N95" s="171"/>
      <c r="O95" s="208"/>
      <c r="P95" s="209"/>
      <c r="Q95" s="163"/>
      <c r="R95" s="675"/>
      <c r="S95" s="675"/>
      <c r="T95" s="675"/>
      <c r="U95" s="675"/>
      <c r="V95" s="675"/>
      <c r="W95" s="675"/>
      <c r="X95" s="671"/>
      <c r="Y95" s="671"/>
    </row>
    <row r="96" spans="1:25" ht="49.2" customHeight="1" thickBot="1">
      <c r="A96" s="2076"/>
      <c r="B96" s="2079"/>
      <c r="C96" s="2082"/>
      <c r="D96" s="1975"/>
      <c r="E96" s="2089"/>
      <c r="F96" s="2089"/>
      <c r="G96" s="164" t="s">
        <v>12</v>
      </c>
      <c r="H96" s="939">
        <f t="shared" ref="H96:M96" si="23">SUM(H93:H95)</f>
        <v>0</v>
      </c>
      <c r="I96" s="940">
        <f t="shared" si="23"/>
        <v>0</v>
      </c>
      <c r="J96" s="941">
        <f t="shared" si="23"/>
        <v>0</v>
      </c>
      <c r="K96" s="942">
        <f t="shared" si="23"/>
        <v>0</v>
      </c>
      <c r="L96" s="943">
        <f t="shared" si="23"/>
        <v>0</v>
      </c>
      <c r="M96" s="944">
        <f t="shared" si="23"/>
        <v>0</v>
      </c>
      <c r="N96" s="998"/>
      <c r="O96" s="194"/>
      <c r="P96" s="195"/>
      <c r="Q96" s="168"/>
      <c r="R96" s="675"/>
      <c r="S96" s="675"/>
      <c r="T96" s="675"/>
      <c r="U96" s="675"/>
      <c r="V96" s="675"/>
      <c r="W96" s="675"/>
      <c r="X96" s="671"/>
      <c r="Y96" s="671"/>
    </row>
    <row r="97" spans="1:25" ht="13.2" customHeight="1">
      <c r="A97" s="2074"/>
      <c r="B97" s="2077"/>
      <c r="C97" s="2080"/>
      <c r="D97" s="1973" t="s">
        <v>181</v>
      </c>
      <c r="E97" s="2090" t="s">
        <v>41</v>
      </c>
      <c r="F97" s="2090" t="s">
        <v>54</v>
      </c>
      <c r="G97" s="706" t="s">
        <v>80</v>
      </c>
      <c r="H97" s="957">
        <f>I97+K97</f>
        <v>0</v>
      </c>
      <c r="I97" s="951">
        <v>0</v>
      </c>
      <c r="J97" s="958"/>
      <c r="K97" s="953">
        <v>0</v>
      </c>
      <c r="L97" s="954">
        <v>0</v>
      </c>
      <c r="M97" s="955">
        <v>0</v>
      </c>
      <c r="N97" s="999"/>
      <c r="O97" s="186"/>
      <c r="P97" s="187"/>
      <c r="Q97" s="156"/>
      <c r="R97" s="675"/>
      <c r="S97" s="675"/>
      <c r="T97" s="675"/>
      <c r="U97" s="675"/>
      <c r="V97" s="675"/>
      <c r="W97" s="675"/>
      <c r="X97" s="671"/>
      <c r="Y97" s="671"/>
    </row>
    <row r="98" spans="1:25" ht="21.6" customHeight="1">
      <c r="A98" s="2075"/>
      <c r="B98" s="2078"/>
      <c r="C98" s="2081"/>
      <c r="D98" s="1974"/>
      <c r="E98" s="2144"/>
      <c r="F98" s="2091"/>
      <c r="G98" s="157" t="s">
        <v>37</v>
      </c>
      <c r="H98" s="945">
        <f>I98+K98</f>
        <v>8</v>
      </c>
      <c r="I98" s="946">
        <v>8</v>
      </c>
      <c r="J98" s="947"/>
      <c r="K98" s="948">
        <v>0</v>
      </c>
      <c r="L98" s="956">
        <v>8</v>
      </c>
      <c r="M98" s="950">
        <v>8</v>
      </c>
      <c r="N98" s="1000" t="s">
        <v>182</v>
      </c>
      <c r="O98" s="190" t="s">
        <v>42</v>
      </c>
      <c r="P98" s="191" t="s">
        <v>42</v>
      </c>
      <c r="Q98" s="161" t="s">
        <v>42</v>
      </c>
      <c r="R98" s="675"/>
      <c r="S98" s="675"/>
      <c r="T98" s="675"/>
      <c r="U98" s="675"/>
      <c r="V98" s="675"/>
      <c r="W98" s="675"/>
      <c r="X98" s="671"/>
      <c r="Y98" s="671"/>
    </row>
    <row r="99" spans="1:25">
      <c r="A99" s="2075"/>
      <c r="B99" s="2078"/>
      <c r="C99" s="2081"/>
      <c r="D99" s="1974"/>
      <c r="E99" s="2088"/>
      <c r="F99" s="2092"/>
      <c r="G99" s="84"/>
      <c r="H99" s="962"/>
      <c r="I99" s="963"/>
      <c r="J99" s="964"/>
      <c r="K99" s="965"/>
      <c r="L99" s="966"/>
      <c r="M99" s="967"/>
      <c r="N99" s="293"/>
      <c r="O99" s="208"/>
      <c r="P99" s="209"/>
      <c r="Q99" s="163"/>
      <c r="R99" s="675"/>
      <c r="S99" s="675"/>
      <c r="T99" s="675"/>
      <c r="U99" s="675"/>
      <c r="V99" s="675"/>
      <c r="W99" s="675"/>
      <c r="X99" s="671"/>
      <c r="Y99" s="671"/>
    </row>
    <row r="100" spans="1:25" ht="19.2" customHeight="1" thickBot="1">
      <c r="A100" s="2076"/>
      <c r="B100" s="2079"/>
      <c r="C100" s="2082"/>
      <c r="D100" s="1975"/>
      <c r="E100" s="2089"/>
      <c r="F100" s="2089"/>
      <c r="G100" s="224" t="s">
        <v>12</v>
      </c>
      <c r="H100" s="939">
        <f t="shared" ref="H100:M100" si="24">SUM(H97:H99)</f>
        <v>8</v>
      </c>
      <c r="I100" s="939">
        <f t="shared" si="24"/>
        <v>8</v>
      </c>
      <c r="J100" s="939">
        <f t="shared" si="24"/>
        <v>0</v>
      </c>
      <c r="K100" s="939">
        <f t="shared" si="24"/>
        <v>0</v>
      </c>
      <c r="L100" s="939">
        <f t="shared" si="24"/>
        <v>8</v>
      </c>
      <c r="M100" s="939">
        <f t="shared" si="24"/>
        <v>8</v>
      </c>
      <c r="N100" s="225"/>
      <c r="O100" s="194"/>
      <c r="P100" s="195"/>
      <c r="Q100" s="168"/>
      <c r="R100" s="675"/>
      <c r="S100" s="675"/>
      <c r="T100" s="675"/>
      <c r="U100" s="675"/>
      <c r="V100" s="675"/>
      <c r="W100" s="675"/>
      <c r="X100" s="671"/>
      <c r="Y100" s="671"/>
    </row>
    <row r="101" spans="1:25" ht="13.2" customHeight="1">
      <c r="A101" s="2074"/>
      <c r="B101" s="2077"/>
      <c r="C101" s="2080"/>
      <c r="D101" s="1973" t="s">
        <v>581</v>
      </c>
      <c r="E101" s="2090" t="s">
        <v>41</v>
      </c>
      <c r="F101" s="2116" t="s">
        <v>582</v>
      </c>
      <c r="G101" s="706" t="s">
        <v>80</v>
      </c>
      <c r="H101" s="957">
        <f>I101+K101</f>
        <v>1.1000000000000001</v>
      </c>
      <c r="I101" s="951">
        <v>1.1000000000000001</v>
      </c>
      <c r="J101" s="958"/>
      <c r="K101" s="953">
        <v>0</v>
      </c>
      <c r="L101" s="954">
        <v>247</v>
      </c>
      <c r="M101" s="955">
        <v>0</v>
      </c>
      <c r="N101" s="210" t="s">
        <v>147</v>
      </c>
      <c r="O101" s="186"/>
      <c r="P101" s="187" t="s">
        <v>42</v>
      </c>
      <c r="Q101" s="156"/>
      <c r="R101" s="675"/>
      <c r="S101" s="675"/>
      <c r="T101" s="675"/>
      <c r="U101" s="675"/>
      <c r="V101" s="675"/>
      <c r="W101" s="675"/>
      <c r="X101" s="671"/>
      <c r="Y101" s="671"/>
    </row>
    <row r="102" spans="1:25">
      <c r="A102" s="2075"/>
      <c r="B102" s="2078"/>
      <c r="C102" s="2081"/>
      <c r="D102" s="1974"/>
      <c r="E102" s="2144"/>
      <c r="F102" s="2091"/>
      <c r="G102" s="157" t="s">
        <v>143</v>
      </c>
      <c r="H102" s="945">
        <f>I102+K102</f>
        <v>0</v>
      </c>
      <c r="I102" s="946">
        <v>0</v>
      </c>
      <c r="J102" s="947"/>
      <c r="K102" s="948">
        <v>0</v>
      </c>
      <c r="L102" s="956">
        <v>304</v>
      </c>
      <c r="M102" s="950">
        <v>0</v>
      </c>
      <c r="N102" s="210"/>
      <c r="O102" s="190"/>
      <c r="P102" s="191"/>
      <c r="Q102" s="161"/>
      <c r="R102" s="675"/>
      <c r="S102" s="675"/>
      <c r="T102" s="675"/>
      <c r="U102" s="675"/>
      <c r="V102" s="675"/>
      <c r="W102" s="675"/>
      <c r="X102" s="671"/>
      <c r="Y102" s="671"/>
    </row>
    <row r="103" spans="1:25">
      <c r="A103" s="2075"/>
      <c r="B103" s="2078"/>
      <c r="C103" s="2081"/>
      <c r="D103" s="1974"/>
      <c r="E103" s="2088"/>
      <c r="F103" s="2092"/>
      <c r="G103" s="84" t="s">
        <v>37</v>
      </c>
      <c r="H103" s="945">
        <f>I103+K103</f>
        <v>0.3</v>
      </c>
      <c r="I103" s="1001">
        <v>0.3</v>
      </c>
      <c r="J103" s="1003">
        <v>0.3</v>
      </c>
      <c r="K103" s="1002">
        <v>0</v>
      </c>
      <c r="L103" s="966">
        <v>0</v>
      </c>
      <c r="M103" s="967">
        <v>0</v>
      </c>
      <c r="N103" s="210"/>
      <c r="O103" s="208"/>
      <c r="P103" s="209"/>
      <c r="Q103" s="163"/>
      <c r="R103" s="675"/>
      <c r="S103" s="675"/>
      <c r="T103" s="675"/>
      <c r="U103" s="675"/>
      <c r="V103" s="675"/>
      <c r="W103" s="675"/>
      <c r="X103" s="671"/>
      <c r="Y103" s="671"/>
    </row>
    <row r="104" spans="1:25" ht="19.95" customHeight="1" thickBot="1">
      <c r="A104" s="2076"/>
      <c r="B104" s="2079"/>
      <c r="C104" s="2082"/>
      <c r="D104" s="1975"/>
      <c r="E104" s="2089"/>
      <c r="F104" s="2089"/>
      <c r="G104" s="224" t="s">
        <v>12</v>
      </c>
      <c r="H104" s="939">
        <f t="shared" ref="H104:M104" si="25">SUM(H101:H103)</f>
        <v>1.4000000000000001</v>
      </c>
      <c r="I104" s="939">
        <f t="shared" si="25"/>
        <v>1.4000000000000001</v>
      </c>
      <c r="J104" s="939">
        <f t="shared" si="25"/>
        <v>0.3</v>
      </c>
      <c r="K104" s="939">
        <f t="shared" si="25"/>
        <v>0</v>
      </c>
      <c r="L104" s="939">
        <f t="shared" si="25"/>
        <v>551</v>
      </c>
      <c r="M104" s="939">
        <f t="shared" si="25"/>
        <v>0</v>
      </c>
      <c r="N104" s="211"/>
      <c r="O104" s="194"/>
      <c r="P104" s="195"/>
      <c r="Q104" s="168"/>
      <c r="R104" s="675"/>
      <c r="S104" s="675"/>
      <c r="T104" s="675"/>
      <c r="U104" s="675"/>
      <c r="V104" s="675"/>
      <c r="W104" s="675"/>
      <c r="X104" s="671"/>
      <c r="Y104" s="671"/>
    </row>
    <row r="105" spans="1:25" s="671" customFormat="1" ht="16.95" customHeight="1">
      <c r="A105" s="1459"/>
      <c r="B105" s="1460"/>
      <c r="C105" s="1461"/>
      <c r="D105" s="1973" t="s">
        <v>563</v>
      </c>
      <c r="E105" s="2090" t="s">
        <v>41</v>
      </c>
      <c r="F105" s="2116" t="s">
        <v>582</v>
      </c>
      <c r="G105" s="706" t="s">
        <v>80</v>
      </c>
      <c r="H105" s="957">
        <f>I105+K105</f>
        <v>0</v>
      </c>
      <c r="I105" s="951">
        <v>0</v>
      </c>
      <c r="J105" s="958"/>
      <c r="K105" s="953">
        <v>0</v>
      </c>
      <c r="L105" s="954">
        <v>778</v>
      </c>
      <c r="M105" s="955">
        <v>779</v>
      </c>
      <c r="N105" s="210" t="s">
        <v>165</v>
      </c>
      <c r="O105" s="186" t="s">
        <v>42</v>
      </c>
      <c r="P105" s="187"/>
      <c r="Q105" s="156"/>
      <c r="R105" s="675"/>
      <c r="S105" s="675"/>
      <c r="T105" s="675"/>
      <c r="U105" s="675"/>
      <c r="V105" s="675"/>
      <c r="W105" s="675"/>
    </row>
    <row r="106" spans="1:25" s="671" customFormat="1" ht="21" customHeight="1">
      <c r="A106" s="1459"/>
      <c r="B106" s="1460"/>
      <c r="C106" s="1461"/>
      <c r="D106" s="1974"/>
      <c r="E106" s="2144"/>
      <c r="F106" s="2091"/>
      <c r="G106" s="157" t="s">
        <v>143</v>
      </c>
      <c r="H106" s="945">
        <f>I106+K106</f>
        <v>0</v>
      </c>
      <c r="I106" s="946">
        <v>0</v>
      </c>
      <c r="J106" s="947"/>
      <c r="K106" s="948">
        <v>0</v>
      </c>
      <c r="L106" s="956">
        <v>137</v>
      </c>
      <c r="M106" s="950">
        <v>138</v>
      </c>
      <c r="N106" s="210" t="s">
        <v>146</v>
      </c>
      <c r="O106" s="190" t="s">
        <v>42</v>
      </c>
      <c r="P106" s="191"/>
      <c r="Q106" s="161"/>
      <c r="R106" s="675"/>
      <c r="S106" s="675"/>
      <c r="T106" s="675"/>
      <c r="U106" s="675"/>
      <c r="V106" s="675"/>
      <c r="W106" s="675"/>
    </row>
    <row r="107" spans="1:25" s="671" customFormat="1" ht="13.95" customHeight="1">
      <c r="A107" s="1459"/>
      <c r="B107" s="1460"/>
      <c r="C107" s="1461"/>
      <c r="D107" s="1974"/>
      <c r="E107" s="2088"/>
      <c r="F107" s="2092"/>
      <c r="G107" s="84" t="s">
        <v>37</v>
      </c>
      <c r="H107" s="945">
        <f>I107+K107</f>
        <v>0</v>
      </c>
      <c r="I107" s="1001">
        <v>0</v>
      </c>
      <c r="J107" s="964"/>
      <c r="K107" s="1002">
        <v>0</v>
      </c>
      <c r="L107" s="966">
        <v>0</v>
      </c>
      <c r="M107" s="967">
        <v>0</v>
      </c>
      <c r="N107" s="210" t="s">
        <v>147</v>
      </c>
      <c r="O107" s="208"/>
      <c r="P107" s="209"/>
      <c r="Q107" s="163" t="s">
        <v>42</v>
      </c>
      <c r="R107" s="675"/>
      <c r="S107" s="675"/>
      <c r="T107" s="675"/>
      <c r="U107" s="675"/>
      <c r="V107" s="675"/>
      <c r="W107" s="675"/>
    </row>
    <row r="108" spans="1:25" s="671" customFormat="1" ht="13.2" customHeight="1" thickBot="1">
      <c r="A108" s="1459"/>
      <c r="B108" s="1460"/>
      <c r="C108" s="1461"/>
      <c r="D108" s="1975"/>
      <c r="E108" s="2089"/>
      <c r="F108" s="2089"/>
      <c r="G108" s="224" t="s">
        <v>12</v>
      </c>
      <c r="H108" s="939">
        <f t="shared" ref="H108:M108" si="26">SUM(H105:H107)</f>
        <v>0</v>
      </c>
      <c r="I108" s="939">
        <f t="shared" si="26"/>
        <v>0</v>
      </c>
      <c r="J108" s="939">
        <f t="shared" si="26"/>
        <v>0</v>
      </c>
      <c r="K108" s="939">
        <f t="shared" si="26"/>
        <v>0</v>
      </c>
      <c r="L108" s="939">
        <f t="shared" si="26"/>
        <v>915</v>
      </c>
      <c r="M108" s="939">
        <f t="shared" si="26"/>
        <v>917</v>
      </c>
      <c r="N108" s="211"/>
      <c r="O108" s="194"/>
      <c r="P108" s="195"/>
      <c r="Q108" s="168"/>
      <c r="R108" s="675"/>
      <c r="S108" s="675"/>
      <c r="T108" s="675"/>
      <c r="U108" s="675"/>
      <c r="V108" s="675"/>
      <c r="W108" s="675"/>
    </row>
    <row r="109" spans="1:25" ht="13.2" customHeight="1">
      <c r="A109" s="2074"/>
      <c r="B109" s="2077"/>
      <c r="C109" s="2080"/>
      <c r="D109" s="1973" t="s">
        <v>184</v>
      </c>
      <c r="E109" s="2090" t="s">
        <v>41</v>
      </c>
      <c r="F109" s="2116" t="s">
        <v>185</v>
      </c>
      <c r="G109" s="706" t="s">
        <v>143</v>
      </c>
      <c r="H109" s="957">
        <f>I109+K109</f>
        <v>0</v>
      </c>
      <c r="I109" s="951">
        <v>0</v>
      </c>
      <c r="J109" s="958"/>
      <c r="K109" s="953">
        <v>0</v>
      </c>
      <c r="L109" s="954">
        <v>0</v>
      </c>
      <c r="M109" s="955">
        <v>0</v>
      </c>
      <c r="N109" s="210" t="s">
        <v>183</v>
      </c>
      <c r="O109" s="186" t="s">
        <v>42</v>
      </c>
      <c r="P109" s="187"/>
      <c r="Q109" s="156"/>
      <c r="R109" s="675"/>
      <c r="S109" s="675"/>
      <c r="T109" s="675"/>
      <c r="U109" s="675"/>
      <c r="V109" s="675"/>
      <c r="W109" s="675"/>
      <c r="X109" s="671"/>
      <c r="Y109" s="671"/>
    </row>
    <row r="110" spans="1:25" ht="19.2" customHeight="1">
      <c r="A110" s="2075"/>
      <c r="B110" s="2078"/>
      <c r="C110" s="2081"/>
      <c r="D110" s="1974"/>
      <c r="E110" s="2144"/>
      <c r="F110" s="2091"/>
      <c r="G110" s="157" t="s">
        <v>37</v>
      </c>
      <c r="H110" s="945">
        <f>I110+K110</f>
        <v>0.02</v>
      </c>
      <c r="I110" s="946">
        <v>0.02</v>
      </c>
      <c r="J110" s="947"/>
      <c r="K110" s="948">
        <v>0</v>
      </c>
      <c r="L110" s="956">
        <v>3000</v>
      </c>
      <c r="M110" s="950">
        <v>2000</v>
      </c>
      <c r="N110" s="210" t="s">
        <v>165</v>
      </c>
      <c r="O110" s="190" t="s">
        <v>42</v>
      </c>
      <c r="P110" s="191"/>
      <c r="Q110" s="161"/>
      <c r="R110" s="675"/>
      <c r="S110" s="675"/>
      <c r="T110" s="675"/>
      <c r="U110" s="675"/>
      <c r="V110" s="675"/>
      <c r="W110" s="675"/>
      <c r="X110" s="671"/>
      <c r="Y110" s="671"/>
    </row>
    <row r="111" spans="1:25">
      <c r="A111" s="2075"/>
      <c r="B111" s="2078"/>
      <c r="C111" s="2081"/>
      <c r="D111" s="1974"/>
      <c r="E111" s="2088"/>
      <c r="F111" s="2092"/>
      <c r="G111" s="84" t="s">
        <v>80</v>
      </c>
      <c r="H111" s="962">
        <f>I111+K111</f>
        <v>0</v>
      </c>
      <c r="I111" s="1001">
        <v>0</v>
      </c>
      <c r="J111" s="964"/>
      <c r="K111" s="965"/>
      <c r="L111" s="966">
        <v>2000</v>
      </c>
      <c r="M111" s="967">
        <v>3000</v>
      </c>
      <c r="N111" s="210" t="s">
        <v>583</v>
      </c>
      <c r="O111" s="208" t="s">
        <v>42</v>
      </c>
      <c r="P111" s="209"/>
      <c r="Q111" s="163"/>
      <c r="R111" s="675"/>
      <c r="S111" s="675"/>
      <c r="T111" s="675"/>
      <c r="U111" s="675"/>
      <c r="V111" s="675"/>
      <c r="W111" s="675"/>
      <c r="X111" s="671"/>
      <c r="Y111" s="671"/>
    </row>
    <row r="112" spans="1:25" ht="13.8" thickBot="1">
      <c r="A112" s="2076"/>
      <c r="B112" s="2079"/>
      <c r="C112" s="2082"/>
      <c r="D112" s="1975"/>
      <c r="E112" s="2089"/>
      <c r="F112" s="2089"/>
      <c r="G112" s="224" t="s">
        <v>12</v>
      </c>
      <c r="H112" s="939">
        <f t="shared" ref="H112:M112" si="27">SUM(H109:H111)</f>
        <v>0.02</v>
      </c>
      <c r="I112" s="939">
        <f t="shared" si="27"/>
        <v>0.02</v>
      </c>
      <c r="J112" s="939">
        <f t="shared" si="27"/>
        <v>0</v>
      </c>
      <c r="K112" s="939">
        <f t="shared" si="27"/>
        <v>0</v>
      </c>
      <c r="L112" s="939">
        <f t="shared" si="27"/>
        <v>5000</v>
      </c>
      <c r="M112" s="939">
        <f t="shared" si="27"/>
        <v>5000</v>
      </c>
      <c r="N112" s="211"/>
      <c r="O112" s="194"/>
      <c r="P112" s="195"/>
      <c r="Q112" s="168"/>
      <c r="R112" s="675"/>
      <c r="S112" s="675"/>
      <c r="T112" s="675"/>
      <c r="U112" s="675"/>
      <c r="V112" s="675"/>
      <c r="W112" s="675"/>
      <c r="X112" s="671"/>
      <c r="Y112" s="671"/>
    </row>
    <row r="113" spans="1:25" ht="13.2" customHeight="1">
      <c r="A113" s="2074"/>
      <c r="B113" s="2077"/>
      <c r="C113" s="2080"/>
      <c r="D113" s="1973" t="s">
        <v>861</v>
      </c>
      <c r="E113" s="2090" t="s">
        <v>41</v>
      </c>
      <c r="F113" s="2090" t="s">
        <v>54</v>
      </c>
      <c r="G113" s="706" t="s">
        <v>143</v>
      </c>
      <c r="H113" s="957">
        <f>I113+K113</f>
        <v>0</v>
      </c>
      <c r="I113" s="951">
        <v>0</v>
      </c>
      <c r="J113" s="958"/>
      <c r="K113" s="953">
        <v>0</v>
      </c>
      <c r="L113" s="954">
        <v>18.899999999999999</v>
      </c>
      <c r="M113" s="955">
        <v>0</v>
      </c>
      <c r="N113" s="210" t="s">
        <v>147</v>
      </c>
      <c r="O113" s="186"/>
      <c r="P113" s="187" t="s">
        <v>42</v>
      </c>
      <c r="Q113" s="156"/>
      <c r="R113" s="307"/>
      <c r="S113" s="675"/>
      <c r="T113" s="675"/>
      <c r="U113" s="675"/>
      <c r="V113" s="675"/>
      <c r="W113" s="675"/>
      <c r="X113" s="671"/>
      <c r="Y113" s="671"/>
    </row>
    <row r="114" spans="1:25">
      <c r="A114" s="2075"/>
      <c r="B114" s="2078"/>
      <c r="C114" s="2081"/>
      <c r="D114" s="1974"/>
      <c r="E114" s="2144"/>
      <c r="F114" s="2091"/>
      <c r="G114" s="157" t="s">
        <v>80</v>
      </c>
      <c r="H114" s="945">
        <f>I114+K114</f>
        <v>186.79999999999998</v>
      </c>
      <c r="I114" s="946">
        <v>137.69999999999999</v>
      </c>
      <c r="J114" s="1443">
        <v>15.53</v>
      </c>
      <c r="K114" s="948">
        <v>49.1</v>
      </c>
      <c r="L114" s="956">
        <v>106.6</v>
      </c>
      <c r="M114" s="950">
        <v>0</v>
      </c>
      <c r="N114" s="210"/>
      <c r="O114" s="190"/>
      <c r="P114" s="191"/>
      <c r="Q114" s="161"/>
      <c r="R114" s="307"/>
      <c r="S114" s="675"/>
      <c r="T114" s="675"/>
      <c r="U114" s="675"/>
      <c r="V114" s="675"/>
      <c r="W114" s="675"/>
      <c r="X114" s="671"/>
      <c r="Y114" s="671"/>
    </row>
    <row r="115" spans="1:25">
      <c r="A115" s="2075"/>
      <c r="B115" s="2078"/>
      <c r="C115" s="2081"/>
      <c r="D115" s="1974"/>
      <c r="E115" s="2088"/>
      <c r="F115" s="2092"/>
      <c r="G115" s="84" t="s">
        <v>37</v>
      </c>
      <c r="H115" s="962">
        <f>I115+K115</f>
        <v>34.9</v>
      </c>
      <c r="I115" s="1001">
        <v>26.2</v>
      </c>
      <c r="J115" s="1003">
        <v>4</v>
      </c>
      <c r="K115" s="1002">
        <v>8.6999999999999993</v>
      </c>
      <c r="L115" s="966">
        <v>4.4000000000000004</v>
      </c>
      <c r="M115" s="967">
        <v>0</v>
      </c>
      <c r="N115" s="210"/>
      <c r="O115" s="208"/>
      <c r="P115" s="209"/>
      <c r="Q115" s="163"/>
      <c r="R115" s="307"/>
      <c r="S115" s="675"/>
      <c r="T115" s="675"/>
      <c r="U115" s="675"/>
      <c r="V115" s="675"/>
      <c r="W115" s="675"/>
      <c r="X115" s="671"/>
      <c r="Y115" s="671"/>
    </row>
    <row r="116" spans="1:25" ht="37.799999999999997" customHeight="1" thickBot="1">
      <c r="A116" s="2076"/>
      <c r="B116" s="2079"/>
      <c r="C116" s="2082"/>
      <c r="D116" s="1975"/>
      <c r="E116" s="2089"/>
      <c r="F116" s="2089"/>
      <c r="G116" s="224" t="s">
        <v>12</v>
      </c>
      <c r="H116" s="939">
        <f t="shared" ref="H116:M116" si="28">SUM(H113:H115)</f>
        <v>221.7</v>
      </c>
      <c r="I116" s="939">
        <f t="shared" si="28"/>
        <v>163.89999999999998</v>
      </c>
      <c r="J116" s="939">
        <f t="shared" si="28"/>
        <v>19.53</v>
      </c>
      <c r="K116" s="939">
        <f t="shared" si="28"/>
        <v>57.8</v>
      </c>
      <c r="L116" s="939">
        <f t="shared" si="28"/>
        <v>129.9</v>
      </c>
      <c r="M116" s="939">
        <f t="shared" si="28"/>
        <v>0</v>
      </c>
      <c r="N116" s="211"/>
      <c r="O116" s="194"/>
      <c r="P116" s="195"/>
      <c r="Q116" s="168"/>
      <c r="R116" s="307"/>
      <c r="S116" s="675"/>
      <c r="T116" s="675"/>
      <c r="U116" s="675"/>
      <c r="V116" s="675"/>
      <c r="W116" s="675"/>
      <c r="X116" s="671"/>
      <c r="Y116" s="671"/>
    </row>
    <row r="117" spans="1:25" ht="13.2" customHeight="1">
      <c r="A117" s="2074"/>
      <c r="B117" s="2077"/>
      <c r="C117" s="2080"/>
      <c r="D117" s="1973" t="s">
        <v>186</v>
      </c>
      <c r="E117" s="2086" t="s">
        <v>41</v>
      </c>
      <c r="F117" s="2090" t="s">
        <v>163</v>
      </c>
      <c r="G117" s="706" t="s">
        <v>143</v>
      </c>
      <c r="H117" s="957">
        <f>I117+K117</f>
        <v>18</v>
      </c>
      <c r="I117" s="951">
        <v>0</v>
      </c>
      <c r="J117" s="958"/>
      <c r="K117" s="953">
        <v>18</v>
      </c>
      <c r="L117" s="954">
        <v>0</v>
      </c>
      <c r="M117" s="955">
        <v>0</v>
      </c>
      <c r="N117" s="210" t="s">
        <v>146</v>
      </c>
      <c r="O117" s="186" t="s">
        <v>42</v>
      </c>
      <c r="P117" s="187"/>
      <c r="Q117" s="156"/>
      <c r="R117" s="307"/>
      <c r="S117" s="675"/>
      <c r="T117" s="675"/>
      <c r="U117" s="675"/>
      <c r="V117" s="675"/>
      <c r="W117" s="675"/>
      <c r="X117" s="671"/>
      <c r="Y117" s="671"/>
    </row>
    <row r="118" spans="1:25">
      <c r="A118" s="2075"/>
      <c r="B118" s="2078"/>
      <c r="C118" s="2081"/>
      <c r="D118" s="1974"/>
      <c r="E118" s="2087"/>
      <c r="F118" s="2091"/>
      <c r="G118" s="157" t="s">
        <v>80</v>
      </c>
      <c r="H118" s="945">
        <f>I118+K118</f>
        <v>0</v>
      </c>
      <c r="I118" s="946">
        <v>0</v>
      </c>
      <c r="J118" s="947">
        <v>0</v>
      </c>
      <c r="K118" s="948">
        <v>0</v>
      </c>
      <c r="L118" s="956">
        <v>0</v>
      </c>
      <c r="M118" s="950">
        <v>0</v>
      </c>
      <c r="N118" s="210" t="s">
        <v>147</v>
      </c>
      <c r="O118" s="190"/>
      <c r="P118" s="191" t="s">
        <v>42</v>
      </c>
      <c r="Q118" s="161"/>
      <c r="R118" s="307"/>
      <c r="S118" s="675"/>
      <c r="T118" s="675"/>
      <c r="U118" s="675"/>
      <c r="V118" s="675"/>
      <c r="W118" s="675"/>
      <c r="X118" s="671"/>
      <c r="Y118" s="671"/>
    </row>
    <row r="119" spans="1:25" ht="26.4" customHeight="1">
      <c r="A119" s="2075"/>
      <c r="B119" s="2078"/>
      <c r="C119" s="2081"/>
      <c r="D119" s="1974"/>
      <c r="E119" s="2088"/>
      <c r="F119" s="2092"/>
      <c r="G119" s="157" t="s">
        <v>37</v>
      </c>
      <c r="H119" s="945">
        <f>I119+K119</f>
        <v>0</v>
      </c>
      <c r="I119" s="946">
        <v>0</v>
      </c>
      <c r="J119" s="947">
        <v>0</v>
      </c>
      <c r="K119" s="948">
        <v>0</v>
      </c>
      <c r="L119" s="956">
        <v>0</v>
      </c>
      <c r="M119" s="950">
        <v>0</v>
      </c>
      <c r="N119" s="1491" t="s">
        <v>584</v>
      </c>
      <c r="O119" s="208"/>
      <c r="P119" s="209"/>
      <c r="Q119" s="163"/>
      <c r="R119" s="307"/>
      <c r="S119" s="675"/>
      <c r="T119" s="675"/>
      <c r="U119" s="675"/>
      <c r="V119" s="675"/>
      <c r="W119" s="675"/>
      <c r="X119" s="671"/>
      <c r="Y119" s="671"/>
    </row>
    <row r="120" spans="1:25">
      <c r="A120" s="2075"/>
      <c r="B120" s="2078"/>
      <c r="C120" s="2081"/>
      <c r="D120" s="1974"/>
      <c r="E120" s="2088"/>
      <c r="F120" s="2088"/>
      <c r="G120" s="84"/>
      <c r="H120" s="962"/>
      <c r="I120" s="963"/>
      <c r="J120" s="964"/>
      <c r="K120" s="965"/>
      <c r="L120" s="966"/>
      <c r="M120" s="967"/>
      <c r="N120" s="226"/>
      <c r="O120" s="208"/>
      <c r="P120" s="209"/>
      <c r="Q120" s="163"/>
      <c r="R120" s="307"/>
      <c r="S120" s="675"/>
      <c r="T120" s="675"/>
      <c r="U120" s="675"/>
      <c r="V120" s="675"/>
      <c r="W120" s="675"/>
      <c r="X120" s="671"/>
      <c r="Y120" s="671"/>
    </row>
    <row r="121" spans="1:25" ht="13.8" thickBot="1">
      <c r="A121" s="2076"/>
      <c r="B121" s="2079"/>
      <c r="C121" s="2082"/>
      <c r="D121" s="1975"/>
      <c r="E121" s="2089"/>
      <c r="F121" s="2089"/>
      <c r="G121" s="164" t="s">
        <v>12</v>
      </c>
      <c r="H121" s="939">
        <f t="shared" ref="H121:M121" si="29">SUM(H117:H120)</f>
        <v>18</v>
      </c>
      <c r="I121" s="939">
        <f t="shared" si="29"/>
        <v>0</v>
      </c>
      <c r="J121" s="939">
        <f t="shared" si="29"/>
        <v>0</v>
      </c>
      <c r="K121" s="944">
        <f t="shared" si="29"/>
        <v>18</v>
      </c>
      <c r="L121" s="943">
        <f t="shared" si="29"/>
        <v>0</v>
      </c>
      <c r="M121" s="944">
        <f t="shared" si="29"/>
        <v>0</v>
      </c>
      <c r="N121" s="211"/>
      <c r="O121" s="194"/>
      <c r="P121" s="195"/>
      <c r="Q121" s="168"/>
      <c r="R121" s="307"/>
      <c r="S121" s="675"/>
      <c r="T121" s="675"/>
      <c r="U121" s="675"/>
      <c r="V121" s="675"/>
      <c r="W121" s="675"/>
      <c r="X121" s="671"/>
      <c r="Y121" s="671"/>
    </row>
    <row r="122" spans="1:25" ht="13.2" customHeight="1">
      <c r="A122" s="2074"/>
      <c r="B122" s="2077"/>
      <c r="C122" s="2080"/>
      <c r="D122" s="1973" t="s">
        <v>187</v>
      </c>
      <c r="E122" s="2090" t="s">
        <v>41</v>
      </c>
      <c r="F122" s="2090" t="s">
        <v>54</v>
      </c>
      <c r="G122" s="706" t="s">
        <v>143</v>
      </c>
      <c r="H122" s="957">
        <f>I122+K122</f>
        <v>3.8</v>
      </c>
      <c r="I122" s="951">
        <v>3.8</v>
      </c>
      <c r="J122" s="958"/>
      <c r="K122" s="953">
        <v>0</v>
      </c>
      <c r="L122" s="954">
        <v>3.7</v>
      </c>
      <c r="M122" s="955">
        <v>2.9</v>
      </c>
      <c r="N122" s="210"/>
      <c r="O122" s="186"/>
      <c r="P122" s="187"/>
      <c r="Q122" s="156"/>
      <c r="R122" s="307"/>
      <c r="S122" s="675"/>
      <c r="T122" s="675"/>
      <c r="U122" s="675"/>
      <c r="V122" s="675"/>
      <c r="W122" s="675"/>
      <c r="X122" s="671"/>
      <c r="Y122" s="671"/>
    </row>
    <row r="123" spans="1:25">
      <c r="A123" s="2075"/>
      <c r="B123" s="2078"/>
      <c r="C123" s="2081"/>
      <c r="D123" s="1974"/>
      <c r="E123" s="2144"/>
      <c r="F123" s="2091"/>
      <c r="G123" s="157" t="s">
        <v>80</v>
      </c>
      <c r="H123" s="945">
        <f>I123+K123</f>
        <v>0</v>
      </c>
      <c r="I123" s="946">
        <v>0</v>
      </c>
      <c r="J123" s="947"/>
      <c r="K123" s="948">
        <v>0</v>
      </c>
      <c r="L123" s="956">
        <v>0</v>
      </c>
      <c r="M123" s="950">
        <v>0</v>
      </c>
      <c r="N123" s="210" t="s">
        <v>147</v>
      </c>
      <c r="O123" s="190"/>
      <c r="P123" s="191"/>
      <c r="Q123" s="161" t="s">
        <v>42</v>
      </c>
      <c r="R123" s="307"/>
      <c r="S123" s="675"/>
      <c r="T123" s="675"/>
      <c r="U123" s="675"/>
      <c r="V123" s="675"/>
      <c r="W123" s="675"/>
      <c r="X123" s="671"/>
      <c r="Y123" s="671"/>
    </row>
    <row r="124" spans="1:25">
      <c r="A124" s="2075"/>
      <c r="B124" s="2078"/>
      <c r="C124" s="2081"/>
      <c r="D124" s="1974"/>
      <c r="E124" s="2088"/>
      <c r="F124" s="2092"/>
      <c r="G124" s="84" t="s">
        <v>37</v>
      </c>
      <c r="H124" s="962">
        <f>I124+K124</f>
        <v>3.8</v>
      </c>
      <c r="I124" s="1001">
        <v>3.8</v>
      </c>
      <c r="J124" s="964"/>
      <c r="K124" s="1002">
        <v>0</v>
      </c>
      <c r="L124" s="966">
        <v>0</v>
      </c>
      <c r="M124" s="967">
        <v>0</v>
      </c>
      <c r="N124" s="210"/>
      <c r="O124" s="208"/>
      <c r="P124" s="209"/>
      <c r="Q124" s="163"/>
      <c r="R124" s="307"/>
      <c r="S124" s="675"/>
      <c r="T124" s="675"/>
      <c r="U124" s="675"/>
      <c r="V124" s="675"/>
      <c r="W124" s="675"/>
      <c r="X124" s="671"/>
      <c r="Y124" s="671"/>
    </row>
    <row r="125" spans="1:25" ht="13.8" thickBot="1">
      <c r="A125" s="2076"/>
      <c r="B125" s="2079"/>
      <c r="C125" s="2082"/>
      <c r="D125" s="1975"/>
      <c r="E125" s="2089"/>
      <c r="F125" s="2089"/>
      <c r="G125" s="224" t="s">
        <v>12</v>
      </c>
      <c r="H125" s="939">
        <f t="shared" ref="H125:M125" si="30">SUM(H122:H124)</f>
        <v>7.6</v>
      </c>
      <c r="I125" s="939">
        <f t="shared" si="30"/>
        <v>7.6</v>
      </c>
      <c r="J125" s="939">
        <f t="shared" si="30"/>
        <v>0</v>
      </c>
      <c r="K125" s="939">
        <f t="shared" si="30"/>
        <v>0</v>
      </c>
      <c r="L125" s="939">
        <f t="shared" si="30"/>
        <v>3.7</v>
      </c>
      <c r="M125" s="939">
        <f t="shared" si="30"/>
        <v>2.9</v>
      </c>
      <c r="N125" s="211"/>
      <c r="O125" s="194"/>
      <c r="P125" s="195"/>
      <c r="Q125" s="168"/>
      <c r="R125" s="307"/>
      <c r="S125" s="675"/>
      <c r="T125" s="675"/>
      <c r="U125" s="675"/>
      <c r="V125" s="675"/>
      <c r="W125" s="675"/>
      <c r="X125" s="671"/>
      <c r="Y125" s="671"/>
    </row>
    <row r="126" spans="1:25" ht="13.2" customHeight="1">
      <c r="A126" s="2074"/>
      <c r="B126" s="2077"/>
      <c r="C126" s="2080"/>
      <c r="D126" s="1973" t="s">
        <v>188</v>
      </c>
      <c r="E126" s="2090" t="s">
        <v>41</v>
      </c>
      <c r="F126" s="2090" t="s">
        <v>54</v>
      </c>
      <c r="G126" s="706" t="s">
        <v>143</v>
      </c>
      <c r="H126" s="957">
        <f>I126+K126</f>
        <v>0</v>
      </c>
      <c r="I126" s="951">
        <v>0</v>
      </c>
      <c r="J126" s="958"/>
      <c r="K126" s="953">
        <v>0</v>
      </c>
      <c r="L126" s="954">
        <v>7.4</v>
      </c>
      <c r="M126" s="955">
        <v>0</v>
      </c>
      <c r="N126" s="210" t="s">
        <v>147</v>
      </c>
      <c r="O126" s="186"/>
      <c r="P126" s="187" t="s">
        <v>42</v>
      </c>
      <c r="Q126" s="156"/>
      <c r="R126" s="307"/>
      <c r="S126" s="675"/>
      <c r="T126" s="675"/>
      <c r="U126" s="675"/>
      <c r="V126" s="675"/>
      <c r="W126" s="675"/>
      <c r="X126" s="671"/>
      <c r="Y126" s="671"/>
    </row>
    <row r="127" spans="1:25">
      <c r="A127" s="2075"/>
      <c r="B127" s="2078"/>
      <c r="C127" s="2081"/>
      <c r="D127" s="1974"/>
      <c r="E127" s="2144"/>
      <c r="F127" s="2091"/>
      <c r="G127" s="157" t="s">
        <v>80</v>
      </c>
      <c r="H127" s="945">
        <f>I127+K127</f>
        <v>0</v>
      </c>
      <c r="I127" s="946">
        <v>0</v>
      </c>
      <c r="J127" s="947"/>
      <c r="K127" s="948">
        <v>0</v>
      </c>
      <c r="L127" s="956">
        <v>0</v>
      </c>
      <c r="M127" s="950">
        <v>0</v>
      </c>
      <c r="N127" s="210"/>
      <c r="O127" s="190"/>
      <c r="P127" s="191"/>
      <c r="Q127" s="161"/>
      <c r="R127" s="307"/>
      <c r="S127" s="675"/>
      <c r="T127" s="675"/>
      <c r="U127" s="675"/>
      <c r="V127" s="675"/>
      <c r="W127" s="675"/>
      <c r="X127" s="671"/>
      <c r="Y127" s="671"/>
    </row>
    <row r="128" spans="1:25">
      <c r="A128" s="2075"/>
      <c r="B128" s="2078"/>
      <c r="C128" s="2081"/>
      <c r="D128" s="1974"/>
      <c r="E128" s="2088"/>
      <c r="F128" s="2092"/>
      <c r="G128" s="84" t="s">
        <v>37</v>
      </c>
      <c r="H128" s="962">
        <f>I128+K128</f>
        <v>10</v>
      </c>
      <c r="I128" s="1001">
        <v>10</v>
      </c>
      <c r="J128" s="964"/>
      <c r="K128" s="965"/>
      <c r="L128" s="966">
        <v>0</v>
      </c>
      <c r="M128" s="967">
        <v>0</v>
      </c>
      <c r="N128" s="210"/>
      <c r="O128" s="208"/>
      <c r="P128" s="209"/>
      <c r="Q128" s="163"/>
      <c r="R128" s="307"/>
      <c r="S128" s="675"/>
      <c r="T128" s="675"/>
      <c r="U128" s="675"/>
      <c r="V128" s="675"/>
      <c r="W128" s="675"/>
      <c r="X128" s="671"/>
      <c r="Y128" s="671"/>
    </row>
    <row r="129" spans="1:25" ht="21" customHeight="1" thickBot="1">
      <c r="A129" s="2076"/>
      <c r="B129" s="2079"/>
      <c r="C129" s="2082"/>
      <c r="D129" s="1975"/>
      <c r="E129" s="2089"/>
      <c r="F129" s="2089"/>
      <c r="G129" s="224" t="s">
        <v>12</v>
      </c>
      <c r="H129" s="939">
        <f t="shared" ref="H129:M129" si="31">SUM(H126:H128)</f>
        <v>10</v>
      </c>
      <c r="I129" s="939">
        <f t="shared" si="31"/>
        <v>10</v>
      </c>
      <c r="J129" s="939">
        <f t="shared" si="31"/>
        <v>0</v>
      </c>
      <c r="K129" s="939">
        <f t="shared" si="31"/>
        <v>0</v>
      </c>
      <c r="L129" s="939">
        <f t="shared" si="31"/>
        <v>7.4</v>
      </c>
      <c r="M129" s="939">
        <f t="shared" si="31"/>
        <v>0</v>
      </c>
      <c r="N129" s="211"/>
      <c r="O129" s="194"/>
      <c r="P129" s="195"/>
      <c r="Q129" s="168"/>
      <c r="R129" s="307"/>
      <c r="S129" s="675"/>
      <c r="T129" s="675"/>
      <c r="U129" s="675"/>
      <c r="V129" s="675"/>
      <c r="W129" s="675"/>
      <c r="X129" s="671"/>
      <c r="Y129" s="671"/>
    </row>
    <row r="130" spans="1:25" ht="13.2" customHeight="1">
      <c r="A130" s="2074"/>
      <c r="B130" s="2077"/>
      <c r="C130" s="2080"/>
      <c r="D130" s="1973" t="s">
        <v>189</v>
      </c>
      <c r="E130" s="2090" t="s">
        <v>41</v>
      </c>
      <c r="F130" s="2090" t="s">
        <v>54</v>
      </c>
      <c r="G130" s="706" t="s">
        <v>143</v>
      </c>
      <c r="H130" s="957">
        <f>I130+K130</f>
        <v>0</v>
      </c>
      <c r="I130" s="951">
        <v>0</v>
      </c>
      <c r="J130" s="958"/>
      <c r="K130" s="953">
        <v>0</v>
      </c>
      <c r="L130" s="954">
        <v>0</v>
      </c>
      <c r="M130" s="955">
        <v>0</v>
      </c>
      <c r="N130" s="210" t="s">
        <v>147</v>
      </c>
      <c r="O130" s="186"/>
      <c r="P130" s="187"/>
      <c r="Q130" s="156"/>
      <c r="R130" s="307"/>
      <c r="S130" s="675"/>
      <c r="T130" s="675"/>
      <c r="U130" s="675"/>
      <c r="V130" s="675"/>
      <c r="W130" s="675"/>
      <c r="X130" s="671"/>
      <c r="Y130" s="671"/>
    </row>
    <row r="131" spans="1:25">
      <c r="A131" s="2075"/>
      <c r="B131" s="2078"/>
      <c r="C131" s="2081"/>
      <c r="D131" s="1974"/>
      <c r="E131" s="2144"/>
      <c r="F131" s="2091"/>
      <c r="G131" s="157" t="s">
        <v>80</v>
      </c>
      <c r="H131" s="945">
        <f>I131+K131</f>
        <v>5.61</v>
      </c>
      <c r="I131" s="1442">
        <v>5.61</v>
      </c>
      <c r="J131" s="947">
        <v>0.9</v>
      </c>
      <c r="K131" s="948">
        <v>0</v>
      </c>
      <c r="L131" s="956">
        <v>0</v>
      </c>
      <c r="M131" s="950">
        <v>0</v>
      </c>
      <c r="N131" s="210"/>
      <c r="O131" s="190"/>
      <c r="P131" s="191"/>
      <c r="Q131" s="161"/>
      <c r="R131" s="307"/>
      <c r="S131" s="675"/>
      <c r="T131" s="675"/>
      <c r="U131" s="675"/>
      <c r="V131" s="675"/>
      <c r="W131" s="675"/>
      <c r="X131" s="671"/>
      <c r="Y131" s="671"/>
    </row>
    <row r="132" spans="1:25">
      <c r="A132" s="2075"/>
      <c r="B132" s="2078"/>
      <c r="C132" s="2081"/>
      <c r="D132" s="1974"/>
      <c r="E132" s="2088"/>
      <c r="F132" s="2092"/>
      <c r="G132" s="84" t="s">
        <v>37</v>
      </c>
      <c r="H132" s="962">
        <f>I132+K132</f>
        <v>1</v>
      </c>
      <c r="I132" s="1001">
        <v>1</v>
      </c>
      <c r="J132" s="1003">
        <v>0</v>
      </c>
      <c r="K132" s="965"/>
      <c r="L132" s="966">
        <v>1.1000000000000001</v>
      </c>
      <c r="M132" s="967">
        <v>1.1000000000000001</v>
      </c>
      <c r="N132" s="210"/>
      <c r="O132" s="208"/>
      <c r="P132" s="209"/>
      <c r="Q132" s="163"/>
      <c r="R132" s="307"/>
      <c r="S132" s="675"/>
      <c r="T132" s="675"/>
      <c r="U132" s="675"/>
      <c r="V132" s="675"/>
      <c r="W132" s="675"/>
      <c r="X132" s="671"/>
      <c r="Y132" s="671"/>
    </row>
    <row r="133" spans="1:25" ht="42" customHeight="1" thickBot="1">
      <c r="A133" s="2076"/>
      <c r="B133" s="2079"/>
      <c r="C133" s="2082"/>
      <c r="D133" s="1975"/>
      <c r="E133" s="2089"/>
      <c r="F133" s="2089"/>
      <c r="G133" s="224" t="s">
        <v>12</v>
      </c>
      <c r="H133" s="939">
        <f t="shared" ref="H133:L133" si="32">SUM(H130:H132)</f>
        <v>6.61</v>
      </c>
      <c r="I133" s="939">
        <f t="shared" si="32"/>
        <v>6.61</v>
      </c>
      <c r="J133" s="939">
        <f t="shared" si="32"/>
        <v>0.9</v>
      </c>
      <c r="K133" s="939">
        <f t="shared" si="32"/>
        <v>0</v>
      </c>
      <c r="L133" s="939">
        <f t="shared" si="32"/>
        <v>1.1000000000000001</v>
      </c>
      <c r="M133" s="939">
        <v>0</v>
      </c>
      <c r="N133" s="211"/>
      <c r="O133" s="194"/>
      <c r="P133" s="195"/>
      <c r="Q133" s="168"/>
      <c r="R133" s="307"/>
      <c r="S133" s="675"/>
      <c r="T133" s="675"/>
      <c r="U133" s="675"/>
      <c r="V133" s="675"/>
      <c r="W133" s="675"/>
      <c r="X133" s="671"/>
      <c r="Y133" s="671"/>
    </row>
    <row r="134" spans="1:25" ht="13.2" customHeight="1">
      <c r="A134" s="2074"/>
      <c r="B134" s="2077"/>
      <c r="C134" s="2080"/>
      <c r="D134" s="1973" t="s">
        <v>190</v>
      </c>
      <c r="E134" s="2090" t="s">
        <v>41</v>
      </c>
      <c r="F134" s="2090" t="s">
        <v>54</v>
      </c>
      <c r="G134" s="706" t="s">
        <v>143</v>
      </c>
      <c r="H134" s="957">
        <f>I134+K134</f>
        <v>0</v>
      </c>
      <c r="I134" s="951">
        <v>0</v>
      </c>
      <c r="J134" s="958"/>
      <c r="K134" s="953">
        <v>0</v>
      </c>
      <c r="L134" s="954">
        <v>0</v>
      </c>
      <c r="M134" s="955">
        <v>0</v>
      </c>
      <c r="N134" s="210" t="s">
        <v>147</v>
      </c>
      <c r="O134" s="186" t="s">
        <v>42</v>
      </c>
      <c r="P134" s="187"/>
      <c r="Q134" s="156"/>
      <c r="R134" s="307"/>
      <c r="S134" s="675"/>
      <c r="T134" s="675"/>
      <c r="U134" s="675"/>
      <c r="V134" s="675"/>
      <c r="W134" s="675"/>
      <c r="X134" s="671"/>
      <c r="Y134" s="671"/>
    </row>
    <row r="135" spans="1:25">
      <c r="A135" s="2075"/>
      <c r="B135" s="2078"/>
      <c r="C135" s="2081"/>
      <c r="D135" s="1974"/>
      <c r="E135" s="2144"/>
      <c r="F135" s="2091"/>
      <c r="G135" s="157" t="s">
        <v>80</v>
      </c>
      <c r="H135" s="945">
        <f>I135+K135</f>
        <v>16.700000000000003</v>
      </c>
      <c r="I135" s="1442">
        <v>5.4</v>
      </c>
      <c r="J135" s="1443">
        <v>0.8</v>
      </c>
      <c r="K135" s="1441">
        <v>11.3</v>
      </c>
      <c r="L135" s="956">
        <v>0</v>
      </c>
      <c r="M135" s="950">
        <v>0</v>
      </c>
      <c r="N135" s="210"/>
      <c r="O135" s="190"/>
      <c r="P135" s="191"/>
      <c r="Q135" s="161"/>
      <c r="R135" s="307"/>
      <c r="S135" s="675"/>
      <c r="T135" s="675"/>
      <c r="U135" s="675"/>
      <c r="V135" s="675"/>
      <c r="W135" s="675"/>
      <c r="X135" s="671"/>
      <c r="Y135" s="671"/>
    </row>
    <row r="136" spans="1:25">
      <c r="A136" s="2075"/>
      <c r="B136" s="2078"/>
      <c r="C136" s="2081"/>
      <c r="D136" s="1974"/>
      <c r="E136" s="2088"/>
      <c r="F136" s="2092"/>
      <c r="G136" s="84" t="s">
        <v>37</v>
      </c>
      <c r="H136" s="962">
        <f>I136+K136</f>
        <v>35.799999999999997</v>
      </c>
      <c r="I136" s="1001">
        <v>19.8</v>
      </c>
      <c r="J136" s="992">
        <v>5.81</v>
      </c>
      <c r="K136" s="1002">
        <v>16</v>
      </c>
      <c r="L136" s="966">
        <v>0</v>
      </c>
      <c r="M136" s="967">
        <v>0</v>
      </c>
      <c r="N136" s="210"/>
      <c r="O136" s="208"/>
      <c r="P136" s="209"/>
      <c r="Q136" s="163"/>
      <c r="R136" s="307"/>
      <c r="S136" s="675"/>
      <c r="T136" s="675"/>
      <c r="U136" s="675"/>
      <c r="V136" s="675"/>
      <c r="W136" s="675"/>
      <c r="X136" s="671"/>
      <c r="Y136" s="671"/>
    </row>
    <row r="137" spans="1:25" ht="13.8" thickBot="1">
      <c r="A137" s="2076"/>
      <c r="B137" s="2079"/>
      <c r="C137" s="2082"/>
      <c r="D137" s="1975"/>
      <c r="E137" s="2089"/>
      <c r="F137" s="2089"/>
      <c r="G137" s="224" t="s">
        <v>12</v>
      </c>
      <c r="H137" s="939">
        <f t="shared" ref="H137:M137" si="33">SUM(H134:H136)</f>
        <v>52.5</v>
      </c>
      <c r="I137" s="939">
        <f t="shared" si="33"/>
        <v>25.200000000000003</v>
      </c>
      <c r="J137" s="939">
        <f t="shared" si="33"/>
        <v>6.6099999999999994</v>
      </c>
      <c r="K137" s="939">
        <f t="shared" si="33"/>
        <v>27.3</v>
      </c>
      <c r="L137" s="939">
        <f t="shared" si="33"/>
        <v>0</v>
      </c>
      <c r="M137" s="939">
        <f t="shared" si="33"/>
        <v>0</v>
      </c>
      <c r="N137" s="211"/>
      <c r="O137" s="194"/>
      <c r="P137" s="195"/>
      <c r="Q137" s="168"/>
      <c r="R137" s="307"/>
      <c r="S137" s="675"/>
      <c r="T137" s="675"/>
      <c r="U137" s="675"/>
      <c r="V137" s="675"/>
      <c r="W137" s="675"/>
      <c r="X137" s="671"/>
      <c r="Y137" s="671"/>
    </row>
    <row r="138" spans="1:25" ht="13.2" customHeight="1">
      <c r="A138" s="2074"/>
      <c r="B138" s="2077"/>
      <c r="C138" s="2080"/>
      <c r="D138" s="1973" t="s">
        <v>191</v>
      </c>
      <c r="E138" s="2090" t="s">
        <v>41</v>
      </c>
      <c r="F138" s="2090" t="s">
        <v>54</v>
      </c>
      <c r="G138" s="706" t="s">
        <v>143</v>
      </c>
      <c r="H138" s="957">
        <f>I138+K138</f>
        <v>0</v>
      </c>
      <c r="I138" s="951">
        <v>0</v>
      </c>
      <c r="J138" s="958"/>
      <c r="K138" s="953">
        <v>0</v>
      </c>
      <c r="L138" s="954">
        <v>0</v>
      </c>
      <c r="M138" s="955">
        <v>0</v>
      </c>
      <c r="N138" s="210" t="s">
        <v>147</v>
      </c>
      <c r="O138" s="186"/>
      <c r="P138" s="187" t="s">
        <v>42</v>
      </c>
      <c r="Q138" s="156"/>
      <c r="R138" s="307"/>
      <c r="S138" s="675"/>
      <c r="T138" s="675"/>
      <c r="U138" s="675"/>
      <c r="V138" s="675"/>
      <c r="W138" s="675"/>
      <c r="X138" s="671"/>
      <c r="Y138" s="671"/>
    </row>
    <row r="139" spans="1:25">
      <c r="A139" s="2075"/>
      <c r="B139" s="2078"/>
      <c r="C139" s="2081"/>
      <c r="D139" s="1974"/>
      <c r="E139" s="2144"/>
      <c r="F139" s="2091"/>
      <c r="G139" s="157" t="s">
        <v>80</v>
      </c>
      <c r="H139" s="945">
        <f>I139+K139</f>
        <v>0</v>
      </c>
      <c r="I139" s="946">
        <v>0</v>
      </c>
      <c r="J139" s="947"/>
      <c r="K139" s="948">
        <v>0</v>
      </c>
      <c r="L139" s="956">
        <v>0</v>
      </c>
      <c r="M139" s="950">
        <v>0</v>
      </c>
      <c r="N139" s="210"/>
      <c r="O139" s="190"/>
      <c r="P139" s="191"/>
      <c r="Q139" s="161"/>
      <c r="R139" s="307"/>
      <c r="S139" s="675"/>
      <c r="T139" s="675"/>
      <c r="U139" s="675"/>
      <c r="V139" s="675"/>
      <c r="W139" s="675"/>
      <c r="X139" s="671"/>
      <c r="Y139" s="671"/>
    </row>
    <row r="140" spans="1:25">
      <c r="A140" s="2075"/>
      <c r="B140" s="2078"/>
      <c r="C140" s="2081"/>
      <c r="D140" s="1974"/>
      <c r="E140" s="2088"/>
      <c r="F140" s="2092"/>
      <c r="G140" s="84" t="s">
        <v>37</v>
      </c>
      <c r="H140" s="962">
        <f>I140+K140</f>
        <v>0</v>
      </c>
      <c r="I140" s="1001">
        <v>0</v>
      </c>
      <c r="J140" s="964"/>
      <c r="K140" s="1002">
        <v>0</v>
      </c>
      <c r="L140" s="966">
        <v>0</v>
      </c>
      <c r="M140" s="967">
        <v>0</v>
      </c>
      <c r="N140" s="210"/>
      <c r="O140" s="208"/>
      <c r="P140" s="209"/>
      <c r="Q140" s="163"/>
      <c r="R140" s="307"/>
      <c r="S140" s="675"/>
      <c r="T140" s="675"/>
      <c r="U140" s="675"/>
      <c r="V140" s="675"/>
      <c r="W140" s="675"/>
      <c r="X140" s="671"/>
      <c r="Y140" s="671"/>
    </row>
    <row r="141" spans="1:25" ht="22.2" customHeight="1" thickBot="1">
      <c r="A141" s="2076"/>
      <c r="B141" s="2079"/>
      <c r="C141" s="2082"/>
      <c r="D141" s="1975"/>
      <c r="E141" s="2089"/>
      <c r="F141" s="2089"/>
      <c r="G141" s="224" t="s">
        <v>12</v>
      </c>
      <c r="H141" s="939">
        <f t="shared" ref="H141:M141" si="34">SUM(H138:H140)</f>
        <v>0</v>
      </c>
      <c r="I141" s="939">
        <f t="shared" si="34"/>
        <v>0</v>
      </c>
      <c r="J141" s="939">
        <f t="shared" si="34"/>
        <v>0</v>
      </c>
      <c r="K141" s="939">
        <f t="shared" si="34"/>
        <v>0</v>
      </c>
      <c r="L141" s="939">
        <f t="shared" si="34"/>
        <v>0</v>
      </c>
      <c r="M141" s="939">
        <f t="shared" si="34"/>
        <v>0</v>
      </c>
      <c r="N141" s="211"/>
      <c r="O141" s="194"/>
      <c r="P141" s="195"/>
      <c r="Q141" s="168"/>
      <c r="R141" s="307"/>
      <c r="S141" s="675"/>
      <c r="T141" s="675"/>
      <c r="U141" s="675"/>
      <c r="V141" s="675"/>
      <c r="W141" s="675"/>
      <c r="X141" s="671"/>
      <c r="Y141" s="671"/>
    </row>
    <row r="142" spans="1:25" ht="13.2" customHeight="1">
      <c r="A142" s="2074"/>
      <c r="B142" s="2077"/>
      <c r="C142" s="2080"/>
      <c r="D142" s="1973" t="s">
        <v>192</v>
      </c>
      <c r="E142" s="2090" t="s">
        <v>41</v>
      </c>
      <c r="F142" s="2090" t="s">
        <v>54</v>
      </c>
      <c r="G142" s="706" t="s">
        <v>143</v>
      </c>
      <c r="H142" s="957">
        <f>I142+K142</f>
        <v>0</v>
      </c>
      <c r="I142" s="951">
        <v>0</v>
      </c>
      <c r="J142" s="958"/>
      <c r="K142" s="953">
        <v>0</v>
      </c>
      <c r="L142" s="954">
        <v>0</v>
      </c>
      <c r="M142" s="955">
        <v>0</v>
      </c>
      <c r="N142" s="210" t="s">
        <v>147</v>
      </c>
      <c r="O142" s="186"/>
      <c r="P142" s="187" t="s">
        <v>42</v>
      </c>
      <c r="Q142" s="156"/>
      <c r="R142" s="307"/>
      <c r="S142" s="675"/>
      <c r="T142" s="675"/>
      <c r="U142" s="675"/>
      <c r="V142" s="675"/>
      <c r="W142" s="675"/>
      <c r="X142" s="671"/>
      <c r="Y142" s="671"/>
    </row>
    <row r="143" spans="1:25">
      <c r="A143" s="2075"/>
      <c r="B143" s="2078"/>
      <c r="C143" s="2081"/>
      <c r="D143" s="1974"/>
      <c r="E143" s="2144"/>
      <c r="F143" s="2091"/>
      <c r="G143" s="157" t="s">
        <v>80</v>
      </c>
      <c r="H143" s="945">
        <f>I143+K143</f>
        <v>0</v>
      </c>
      <c r="I143" s="946">
        <v>0</v>
      </c>
      <c r="J143" s="947"/>
      <c r="K143" s="948">
        <v>0</v>
      </c>
      <c r="L143" s="956">
        <v>0</v>
      </c>
      <c r="M143" s="950">
        <v>0</v>
      </c>
      <c r="N143" s="210"/>
      <c r="O143" s="190"/>
      <c r="P143" s="191"/>
      <c r="Q143" s="161"/>
      <c r="R143" s="307"/>
      <c r="S143" s="675"/>
      <c r="T143" s="675"/>
      <c r="U143" s="675"/>
      <c r="V143" s="675"/>
      <c r="W143" s="675"/>
      <c r="X143" s="671"/>
      <c r="Y143" s="671"/>
    </row>
    <row r="144" spans="1:25">
      <c r="A144" s="2075"/>
      <c r="B144" s="2078"/>
      <c r="C144" s="2081"/>
      <c r="D144" s="1974"/>
      <c r="E144" s="2088"/>
      <c r="F144" s="2092"/>
      <c r="G144" s="84" t="s">
        <v>37</v>
      </c>
      <c r="H144" s="962">
        <f>I144+K144</f>
        <v>0</v>
      </c>
      <c r="I144" s="1001">
        <v>0</v>
      </c>
      <c r="J144" s="964"/>
      <c r="K144" s="1002">
        <v>0</v>
      </c>
      <c r="L144" s="966"/>
      <c r="M144" s="967"/>
      <c r="N144" s="210"/>
      <c r="O144" s="208"/>
      <c r="P144" s="209"/>
      <c r="Q144" s="163"/>
      <c r="R144" s="307"/>
      <c r="S144" s="675"/>
      <c r="T144" s="675"/>
      <c r="U144" s="675"/>
      <c r="V144" s="675"/>
      <c r="W144" s="675"/>
      <c r="X144" s="671"/>
      <c r="Y144" s="671"/>
    </row>
    <row r="145" spans="1:25" ht="29.4" customHeight="1" thickBot="1">
      <c r="A145" s="2076"/>
      <c r="B145" s="2079"/>
      <c r="C145" s="2082"/>
      <c r="D145" s="1975"/>
      <c r="E145" s="2089"/>
      <c r="F145" s="2089"/>
      <c r="G145" s="224" t="s">
        <v>12</v>
      </c>
      <c r="H145" s="939">
        <f t="shared" ref="H145:M145" si="35">SUM(H142:H144)</f>
        <v>0</v>
      </c>
      <c r="I145" s="939">
        <f t="shared" si="35"/>
        <v>0</v>
      </c>
      <c r="J145" s="939">
        <f t="shared" si="35"/>
        <v>0</v>
      </c>
      <c r="K145" s="939">
        <f t="shared" si="35"/>
        <v>0</v>
      </c>
      <c r="L145" s="939">
        <f t="shared" si="35"/>
        <v>0</v>
      </c>
      <c r="M145" s="939">
        <f t="shared" si="35"/>
        <v>0</v>
      </c>
      <c r="N145" s="211"/>
      <c r="O145" s="194"/>
      <c r="P145" s="195"/>
      <c r="Q145" s="168"/>
      <c r="R145" s="307"/>
      <c r="S145" s="675"/>
      <c r="T145" s="675"/>
      <c r="U145" s="675"/>
      <c r="V145" s="675"/>
      <c r="W145" s="675"/>
      <c r="X145" s="671"/>
      <c r="Y145" s="671"/>
    </row>
    <row r="146" spans="1:25" s="671" customFormat="1" ht="18.600000000000001" customHeight="1">
      <c r="A146" s="1459"/>
      <c r="B146" s="1460"/>
      <c r="C146" s="1461"/>
      <c r="D146" s="1973" t="s">
        <v>539</v>
      </c>
      <c r="E146" s="2090" t="s">
        <v>41</v>
      </c>
      <c r="F146" s="2090" t="s">
        <v>54</v>
      </c>
      <c r="G146" s="706" t="s">
        <v>143</v>
      </c>
      <c r="H146" s="957">
        <f>I146+K146</f>
        <v>0</v>
      </c>
      <c r="I146" s="951">
        <v>0</v>
      </c>
      <c r="J146" s="958"/>
      <c r="K146" s="953">
        <v>0</v>
      </c>
      <c r="L146" s="954">
        <v>0</v>
      </c>
      <c r="M146" s="955">
        <v>0</v>
      </c>
      <c r="N146" s="210" t="s">
        <v>164</v>
      </c>
      <c r="O146" s="186" t="s">
        <v>42</v>
      </c>
      <c r="P146" s="187"/>
      <c r="Q146" s="156"/>
      <c r="R146" s="307"/>
      <c r="S146" s="675"/>
      <c r="T146" s="675"/>
      <c r="U146" s="675"/>
      <c r="V146" s="675"/>
      <c r="W146" s="675"/>
      <c r="X146" s="333"/>
    </row>
    <row r="147" spans="1:25" s="671" customFormat="1" ht="11.4" customHeight="1">
      <c r="A147" s="1459"/>
      <c r="B147" s="1460"/>
      <c r="C147" s="1461"/>
      <c r="D147" s="1974"/>
      <c r="E147" s="2144"/>
      <c r="F147" s="2091"/>
      <c r="G147" s="157" t="s">
        <v>80</v>
      </c>
      <c r="H147" s="945">
        <f>I147+K147</f>
        <v>13.8</v>
      </c>
      <c r="I147" s="946">
        <v>13.8</v>
      </c>
      <c r="J147" s="947">
        <v>0</v>
      </c>
      <c r="K147" s="948">
        <v>0</v>
      </c>
      <c r="L147" s="956">
        <v>120</v>
      </c>
      <c r="M147" s="950">
        <v>124.3</v>
      </c>
      <c r="N147" s="210" t="s">
        <v>165</v>
      </c>
      <c r="O147" s="190" t="s">
        <v>42</v>
      </c>
      <c r="P147" s="191"/>
      <c r="Q147" s="161"/>
      <c r="R147" s="307"/>
      <c r="S147" s="675"/>
      <c r="T147" s="675"/>
      <c r="U147" s="675"/>
      <c r="V147" s="675"/>
      <c r="W147" s="675"/>
      <c r="X147" s="333"/>
    </row>
    <row r="148" spans="1:25" s="671" customFormat="1" ht="13.2" customHeight="1">
      <c r="A148" s="1459"/>
      <c r="B148" s="1460"/>
      <c r="C148" s="1461"/>
      <c r="D148" s="1974"/>
      <c r="E148" s="2088"/>
      <c r="F148" s="2092"/>
      <c r="G148" s="84" t="s">
        <v>37</v>
      </c>
      <c r="H148" s="962">
        <f>I148+K148</f>
        <v>0.14000000000000001</v>
      </c>
      <c r="I148" s="1001">
        <v>0.14000000000000001</v>
      </c>
      <c r="J148" s="992">
        <v>0</v>
      </c>
      <c r="K148" s="1002">
        <v>0</v>
      </c>
      <c r="L148" s="966">
        <v>1</v>
      </c>
      <c r="M148" s="967">
        <v>1</v>
      </c>
      <c r="N148" s="210" t="s">
        <v>147</v>
      </c>
      <c r="O148" s="208"/>
      <c r="P148" s="209"/>
      <c r="Q148" s="163" t="s">
        <v>42</v>
      </c>
      <c r="R148" s="307"/>
      <c r="S148" s="675"/>
      <c r="T148" s="675"/>
      <c r="U148" s="675"/>
      <c r="V148" s="675"/>
      <c r="W148" s="675"/>
      <c r="X148" s="333"/>
    </row>
    <row r="149" spans="1:25" s="671" customFormat="1" ht="16.95" customHeight="1" thickBot="1">
      <c r="A149" s="1459"/>
      <c r="B149" s="1460"/>
      <c r="C149" s="1461"/>
      <c r="D149" s="1975"/>
      <c r="E149" s="2089"/>
      <c r="F149" s="2089"/>
      <c r="G149" s="224" t="s">
        <v>12</v>
      </c>
      <c r="H149" s="939">
        <f t="shared" ref="H149:M149" si="36">SUM(H146:H148)</f>
        <v>13.940000000000001</v>
      </c>
      <c r="I149" s="939">
        <f t="shared" si="36"/>
        <v>13.940000000000001</v>
      </c>
      <c r="J149" s="939">
        <f t="shared" si="36"/>
        <v>0</v>
      </c>
      <c r="K149" s="939">
        <f t="shared" si="36"/>
        <v>0</v>
      </c>
      <c r="L149" s="939">
        <f>SUM(L146:L148)</f>
        <v>121</v>
      </c>
      <c r="M149" s="939">
        <f t="shared" si="36"/>
        <v>125.3</v>
      </c>
      <c r="N149" s="211"/>
      <c r="O149" s="194"/>
      <c r="P149" s="195"/>
      <c r="Q149" s="168"/>
      <c r="R149" s="307"/>
      <c r="S149" s="675"/>
      <c r="T149" s="675"/>
      <c r="U149" s="675"/>
      <c r="V149" s="675"/>
      <c r="W149" s="675"/>
      <c r="X149" s="333"/>
    </row>
    <row r="150" spans="1:25" s="671" customFormat="1" ht="21.6" customHeight="1">
      <c r="A150" s="2074"/>
      <c r="B150" s="2077"/>
      <c r="C150" s="2080"/>
      <c r="D150" s="1973" t="s">
        <v>193</v>
      </c>
      <c r="E150" s="2090" t="s">
        <v>41</v>
      </c>
      <c r="F150" s="2090" t="s">
        <v>585</v>
      </c>
      <c r="G150" s="706" t="s">
        <v>143</v>
      </c>
      <c r="H150" s="957">
        <f>I150+K150</f>
        <v>0</v>
      </c>
      <c r="I150" s="951">
        <v>0</v>
      </c>
      <c r="J150" s="958"/>
      <c r="K150" s="953">
        <v>0</v>
      </c>
      <c r="L150" s="954">
        <v>0</v>
      </c>
      <c r="M150" s="955">
        <v>0</v>
      </c>
      <c r="N150" s="210" t="s">
        <v>147</v>
      </c>
      <c r="O150" s="186"/>
      <c r="P150" s="187"/>
      <c r="Q150" s="156" t="s">
        <v>42</v>
      </c>
      <c r="R150" s="307"/>
      <c r="S150" s="675"/>
      <c r="T150" s="675"/>
      <c r="U150" s="675"/>
      <c r="V150" s="675"/>
      <c r="W150" s="675"/>
    </row>
    <row r="151" spans="1:25" s="671" customFormat="1" ht="17.399999999999999" customHeight="1">
      <c r="A151" s="2075"/>
      <c r="B151" s="2078"/>
      <c r="C151" s="2081"/>
      <c r="D151" s="1974"/>
      <c r="E151" s="2144"/>
      <c r="F151" s="2091"/>
      <c r="G151" s="157" t="s">
        <v>80</v>
      </c>
      <c r="H151" s="945">
        <f>I151+K151</f>
        <v>132.19999999999999</v>
      </c>
      <c r="I151" s="946">
        <v>130.6</v>
      </c>
      <c r="J151" s="947">
        <v>8.66</v>
      </c>
      <c r="K151" s="948">
        <v>1.6</v>
      </c>
      <c r="L151" s="956">
        <v>308.3</v>
      </c>
      <c r="M151" s="950">
        <v>137</v>
      </c>
      <c r="N151" s="210"/>
      <c r="O151" s="190"/>
      <c r="P151" s="191"/>
      <c r="Q151" s="161"/>
      <c r="R151" s="307"/>
      <c r="S151" s="675"/>
      <c r="T151" s="675"/>
      <c r="U151" s="675"/>
      <c r="V151" s="675"/>
      <c r="W151" s="675"/>
    </row>
    <row r="152" spans="1:25" s="671" customFormat="1" ht="17.399999999999999" customHeight="1">
      <c r="A152" s="2075"/>
      <c r="B152" s="2078"/>
      <c r="C152" s="2081"/>
      <c r="D152" s="1974"/>
      <c r="E152" s="2088"/>
      <c r="F152" s="2092"/>
      <c r="G152" s="84" t="s">
        <v>37</v>
      </c>
      <c r="H152" s="962">
        <f>I152+K152</f>
        <v>0</v>
      </c>
      <c r="I152" s="1001">
        <v>0</v>
      </c>
      <c r="J152" s="964"/>
      <c r="K152" s="1002">
        <v>0</v>
      </c>
      <c r="L152" s="966">
        <v>0</v>
      </c>
      <c r="M152" s="967">
        <v>0</v>
      </c>
      <c r="N152" s="210"/>
      <c r="O152" s="208"/>
      <c r="P152" s="209"/>
      <c r="Q152" s="163"/>
      <c r="R152" s="307"/>
      <c r="S152" s="675"/>
      <c r="T152" s="675"/>
      <c r="U152" s="675"/>
      <c r="V152" s="675"/>
      <c r="W152" s="675"/>
    </row>
    <row r="153" spans="1:25" s="671" customFormat="1" ht="15" customHeight="1" thickBot="1">
      <c r="A153" s="2076"/>
      <c r="B153" s="2079"/>
      <c r="C153" s="2082"/>
      <c r="D153" s="1975"/>
      <c r="E153" s="2089"/>
      <c r="F153" s="2089"/>
      <c r="G153" s="224" t="s">
        <v>12</v>
      </c>
      <c r="H153" s="939">
        <f t="shared" ref="H153:M153" si="37">SUM(H150:H152)</f>
        <v>132.19999999999999</v>
      </c>
      <c r="I153" s="939">
        <f t="shared" si="37"/>
        <v>130.6</v>
      </c>
      <c r="J153" s="939">
        <f t="shared" si="37"/>
        <v>8.66</v>
      </c>
      <c r="K153" s="939">
        <f t="shared" si="37"/>
        <v>1.6</v>
      </c>
      <c r="L153" s="939">
        <f t="shared" si="37"/>
        <v>308.3</v>
      </c>
      <c r="M153" s="939">
        <f t="shared" si="37"/>
        <v>137</v>
      </c>
      <c r="N153" s="211"/>
      <c r="O153" s="194"/>
      <c r="P153" s="195"/>
      <c r="Q153" s="168"/>
      <c r="R153" s="307"/>
      <c r="S153" s="675"/>
      <c r="T153" s="675"/>
      <c r="U153" s="675"/>
      <c r="V153" s="675"/>
      <c r="W153" s="675"/>
    </row>
    <row r="154" spans="1:25" s="671" customFormat="1" ht="15" customHeight="1">
      <c r="A154" s="1459"/>
      <c r="B154" s="1460"/>
      <c r="C154" s="1461"/>
      <c r="D154" s="1973" t="s">
        <v>460</v>
      </c>
      <c r="E154" s="2090" t="s">
        <v>41</v>
      </c>
      <c r="F154" s="2090" t="s">
        <v>178</v>
      </c>
      <c r="G154" s="706" t="s">
        <v>143</v>
      </c>
      <c r="H154" s="957">
        <f>I154+K154</f>
        <v>0</v>
      </c>
      <c r="I154" s="951">
        <v>0</v>
      </c>
      <c r="J154" s="958"/>
      <c r="K154" s="953">
        <v>0</v>
      </c>
      <c r="L154" s="954">
        <v>2.8</v>
      </c>
      <c r="M154" s="955">
        <v>7.2</v>
      </c>
      <c r="N154" s="210" t="s">
        <v>165</v>
      </c>
      <c r="O154" s="186" t="s">
        <v>42</v>
      </c>
      <c r="P154" s="187"/>
      <c r="Q154" s="156"/>
      <c r="R154" s="307"/>
      <c r="S154" s="675"/>
      <c r="T154" s="675"/>
      <c r="U154" s="675"/>
      <c r="V154" s="675"/>
      <c r="W154" s="675"/>
    </row>
    <row r="155" spans="1:25" s="671" customFormat="1" ht="15" customHeight="1">
      <c r="A155" s="1459"/>
      <c r="B155" s="1460"/>
      <c r="C155" s="1461"/>
      <c r="D155" s="1974"/>
      <c r="E155" s="2144"/>
      <c r="F155" s="2091"/>
      <c r="G155" s="157" t="s">
        <v>80</v>
      </c>
      <c r="H155" s="945">
        <f>I155+K155</f>
        <v>11.8</v>
      </c>
      <c r="I155" s="946">
        <v>3.7</v>
      </c>
      <c r="J155" s="1443">
        <v>0.03</v>
      </c>
      <c r="K155" s="948">
        <v>8.1</v>
      </c>
      <c r="L155" s="956">
        <v>15.62</v>
      </c>
      <c r="M155" s="950">
        <v>40.5</v>
      </c>
      <c r="N155" s="210" t="s">
        <v>147</v>
      </c>
      <c r="O155" s="190"/>
      <c r="P155" s="191"/>
      <c r="Q155" s="161" t="s">
        <v>42</v>
      </c>
      <c r="R155" s="307"/>
      <c r="S155" s="675"/>
      <c r="T155" s="675"/>
      <c r="U155" s="675"/>
      <c r="V155" s="675"/>
      <c r="W155" s="675"/>
    </row>
    <row r="156" spans="1:25" s="671" customFormat="1" ht="15" customHeight="1">
      <c r="A156" s="1459"/>
      <c r="B156" s="1460"/>
      <c r="C156" s="1461"/>
      <c r="D156" s="1974"/>
      <c r="E156" s="2088"/>
      <c r="F156" s="2092"/>
      <c r="G156" s="84" t="s">
        <v>37</v>
      </c>
      <c r="H156" s="962">
        <f>I156+K156</f>
        <v>1</v>
      </c>
      <c r="I156" s="1001">
        <v>1</v>
      </c>
      <c r="J156" s="1557">
        <v>1.01</v>
      </c>
      <c r="K156" s="1002">
        <v>0</v>
      </c>
      <c r="L156" s="966">
        <v>3.5</v>
      </c>
      <c r="M156" s="967">
        <v>3.5</v>
      </c>
      <c r="N156" s="210"/>
      <c r="O156" s="208"/>
      <c r="P156" s="209"/>
      <c r="Q156" s="163"/>
      <c r="R156" s="307"/>
      <c r="S156" s="675"/>
      <c r="T156" s="675"/>
      <c r="U156" s="675"/>
      <c r="V156" s="675"/>
      <c r="W156" s="675"/>
    </row>
    <row r="157" spans="1:25" s="671" customFormat="1" ht="15" customHeight="1" thickBot="1">
      <c r="A157" s="1459"/>
      <c r="B157" s="1460"/>
      <c r="C157" s="1461"/>
      <c r="D157" s="1975"/>
      <c r="E157" s="2089"/>
      <c r="F157" s="2089"/>
      <c r="G157" s="224" t="s">
        <v>12</v>
      </c>
      <c r="H157" s="939">
        <f t="shared" ref="H157" si="38">SUM(H154:H156)</f>
        <v>12.8</v>
      </c>
      <c r="I157" s="939">
        <f>SUM(I154:I156)</f>
        <v>4.7</v>
      </c>
      <c r="J157" s="939">
        <f t="shared" ref="J157:M157" si="39">SUM(J154:J156)</f>
        <v>1.04</v>
      </c>
      <c r="K157" s="939">
        <f t="shared" si="39"/>
        <v>8.1</v>
      </c>
      <c r="L157" s="939">
        <f t="shared" si="39"/>
        <v>21.919999999999998</v>
      </c>
      <c r="M157" s="939">
        <f t="shared" si="39"/>
        <v>51.2</v>
      </c>
      <c r="N157" s="211"/>
      <c r="O157" s="194"/>
      <c r="P157" s="195"/>
      <c r="Q157" s="168"/>
      <c r="R157" s="307"/>
      <c r="S157" s="675"/>
      <c r="T157" s="675"/>
      <c r="U157" s="675"/>
      <c r="V157" s="675"/>
      <c r="W157" s="675"/>
    </row>
    <row r="158" spans="1:25" ht="13.2" customHeight="1">
      <c r="A158" s="2074"/>
      <c r="B158" s="2077"/>
      <c r="C158" s="2080"/>
      <c r="D158" s="1973" t="s">
        <v>639</v>
      </c>
      <c r="E158" s="2090"/>
      <c r="F158" s="2090"/>
      <c r="G158" s="706" t="s">
        <v>143</v>
      </c>
      <c r="H158" s="957">
        <f>I158+K158</f>
        <v>0</v>
      </c>
      <c r="I158" s="951">
        <v>0</v>
      </c>
      <c r="J158" s="958"/>
      <c r="K158" s="953">
        <v>0</v>
      </c>
      <c r="L158" s="954">
        <v>0</v>
      </c>
      <c r="M158" s="955">
        <v>0</v>
      </c>
      <c r="N158" s="210" t="s">
        <v>165</v>
      </c>
      <c r="O158" s="186" t="s">
        <v>42</v>
      </c>
      <c r="P158" s="187"/>
      <c r="Q158" s="156"/>
      <c r="R158" s="307"/>
      <c r="S158" s="675"/>
      <c r="T158" s="675"/>
      <c r="U158" s="675"/>
      <c r="V158" s="675"/>
      <c r="W158" s="675"/>
      <c r="X158" s="671"/>
      <c r="Y158" s="671"/>
    </row>
    <row r="159" spans="1:25">
      <c r="A159" s="2075"/>
      <c r="B159" s="2078"/>
      <c r="C159" s="2081"/>
      <c r="D159" s="1974"/>
      <c r="E159" s="2144"/>
      <c r="F159" s="2091"/>
      <c r="G159" s="157" t="s">
        <v>80</v>
      </c>
      <c r="H159" s="945">
        <f>I159+K159</f>
        <v>0</v>
      </c>
      <c r="I159" s="946">
        <v>0</v>
      </c>
      <c r="J159" s="947"/>
      <c r="K159" s="948">
        <v>0</v>
      </c>
      <c r="L159" s="956">
        <v>0</v>
      </c>
      <c r="M159" s="950">
        <v>0</v>
      </c>
      <c r="N159" s="210" t="s">
        <v>147</v>
      </c>
      <c r="O159" s="190"/>
      <c r="P159" s="191" t="s">
        <v>42</v>
      </c>
      <c r="Q159" s="161"/>
      <c r="R159" s="307"/>
      <c r="S159" s="675"/>
      <c r="T159" s="675"/>
      <c r="U159" s="675"/>
      <c r="V159" s="675"/>
      <c r="W159" s="675"/>
      <c r="X159" s="671"/>
      <c r="Y159" s="671"/>
    </row>
    <row r="160" spans="1:25">
      <c r="A160" s="2075"/>
      <c r="B160" s="2078"/>
      <c r="C160" s="2081"/>
      <c r="D160" s="1974"/>
      <c r="E160" s="2088"/>
      <c r="F160" s="2092"/>
      <c r="G160" s="84" t="s">
        <v>37</v>
      </c>
      <c r="H160" s="945">
        <f>I160+K160</f>
        <v>0</v>
      </c>
      <c r="I160" s="1001">
        <v>0</v>
      </c>
      <c r="J160" s="1003">
        <v>0</v>
      </c>
      <c r="K160" s="1002">
        <v>0</v>
      </c>
      <c r="L160" s="966">
        <v>0</v>
      </c>
      <c r="M160" s="967">
        <v>0</v>
      </c>
      <c r="N160" s="210"/>
      <c r="O160" s="208"/>
      <c r="P160" s="209"/>
      <c r="Q160" s="163"/>
      <c r="R160" s="307"/>
      <c r="S160" s="675"/>
      <c r="T160" s="675"/>
      <c r="U160" s="675"/>
      <c r="V160" s="675"/>
      <c r="W160" s="675"/>
      <c r="X160" s="671"/>
      <c r="Y160" s="671"/>
    </row>
    <row r="161" spans="1:25" ht="27" customHeight="1" thickBot="1">
      <c r="A161" s="2076"/>
      <c r="B161" s="2079"/>
      <c r="C161" s="2082"/>
      <c r="D161" s="1975"/>
      <c r="E161" s="2089"/>
      <c r="F161" s="2089"/>
      <c r="G161" s="224" t="s">
        <v>12</v>
      </c>
      <c r="H161" s="939">
        <f t="shared" ref="H161" si="40">SUM(H158:H160)</f>
        <v>0</v>
      </c>
      <c r="I161" s="939">
        <f>SUM(I158:I160)</f>
        <v>0</v>
      </c>
      <c r="J161" s="939">
        <f t="shared" ref="J161:M161" si="41">SUM(J158:J160)</f>
        <v>0</v>
      </c>
      <c r="K161" s="939">
        <f t="shared" si="41"/>
        <v>0</v>
      </c>
      <c r="L161" s="939">
        <f t="shared" si="41"/>
        <v>0</v>
      </c>
      <c r="M161" s="939">
        <f t="shared" si="41"/>
        <v>0</v>
      </c>
      <c r="N161" s="211"/>
      <c r="O161" s="194"/>
      <c r="P161" s="195"/>
      <c r="Q161" s="168"/>
      <c r="R161" s="307"/>
      <c r="S161" s="675"/>
      <c r="T161" s="675"/>
      <c r="U161" s="675"/>
      <c r="V161" s="675"/>
      <c r="W161" s="675"/>
      <c r="X161" s="671"/>
      <c r="Y161" s="671"/>
    </row>
    <row r="162" spans="1:25" s="671" customFormat="1" ht="16.95" customHeight="1">
      <c r="A162" s="2074"/>
      <c r="B162" s="2077"/>
      <c r="C162" s="2080"/>
      <c r="D162" s="1973" t="s">
        <v>642</v>
      </c>
      <c r="E162" s="2090"/>
      <c r="F162" s="2090"/>
      <c r="G162" s="706" t="s">
        <v>143</v>
      </c>
      <c r="H162" s="957">
        <f>I162+K162</f>
        <v>0</v>
      </c>
      <c r="I162" s="951">
        <v>0</v>
      </c>
      <c r="J162" s="958"/>
      <c r="K162" s="953">
        <v>0</v>
      </c>
      <c r="L162" s="954">
        <v>0</v>
      </c>
      <c r="M162" s="955">
        <v>0</v>
      </c>
      <c r="N162" s="210" t="s">
        <v>165</v>
      </c>
      <c r="O162" s="186" t="s">
        <v>42</v>
      </c>
      <c r="P162" s="187"/>
      <c r="Q162" s="156"/>
      <c r="R162" s="307"/>
      <c r="S162" s="675"/>
      <c r="T162" s="675"/>
      <c r="U162" s="675"/>
      <c r="V162" s="675"/>
      <c r="W162" s="675"/>
    </row>
    <row r="163" spans="1:25" s="671" customFormat="1" ht="13.95" customHeight="1">
      <c r="A163" s="2075"/>
      <c r="B163" s="2078"/>
      <c r="C163" s="2081"/>
      <c r="D163" s="1974"/>
      <c r="E163" s="2144"/>
      <c r="F163" s="2091"/>
      <c r="G163" s="157" t="s">
        <v>80</v>
      </c>
      <c r="H163" s="945">
        <f>I163+K163</f>
        <v>0</v>
      </c>
      <c r="I163" s="946">
        <v>0</v>
      </c>
      <c r="J163" s="947">
        <v>0</v>
      </c>
      <c r="K163" s="948">
        <v>0</v>
      </c>
      <c r="L163" s="956">
        <v>0</v>
      </c>
      <c r="M163" s="950">
        <v>0</v>
      </c>
      <c r="N163" s="210" t="s">
        <v>147</v>
      </c>
      <c r="O163" s="190"/>
      <c r="P163" s="191" t="s">
        <v>42</v>
      </c>
      <c r="Q163" s="161"/>
      <c r="R163" s="307"/>
      <c r="S163" s="675"/>
      <c r="T163" s="675"/>
      <c r="U163" s="675"/>
      <c r="V163" s="675"/>
      <c r="W163" s="675"/>
    </row>
    <row r="164" spans="1:25" s="671" customFormat="1" ht="12.6" customHeight="1">
      <c r="A164" s="2075"/>
      <c r="B164" s="2078"/>
      <c r="C164" s="2081"/>
      <c r="D164" s="1974"/>
      <c r="E164" s="2088"/>
      <c r="F164" s="2092"/>
      <c r="G164" s="84" t="s">
        <v>37</v>
      </c>
      <c r="H164" s="945">
        <f>I164+K164</f>
        <v>1.2</v>
      </c>
      <c r="I164" s="1001">
        <v>1.2</v>
      </c>
      <c r="J164" s="1003">
        <v>1.18</v>
      </c>
      <c r="K164" s="1002">
        <v>0</v>
      </c>
      <c r="L164" s="966">
        <v>0</v>
      </c>
      <c r="M164" s="967">
        <v>0</v>
      </c>
      <c r="N164" s="210"/>
      <c r="O164" s="208"/>
      <c r="P164" s="209"/>
      <c r="Q164" s="163"/>
      <c r="R164" s="307"/>
      <c r="S164" s="675"/>
      <c r="T164" s="675"/>
      <c r="U164" s="675"/>
      <c r="V164" s="675"/>
      <c r="W164" s="675"/>
    </row>
    <row r="165" spans="1:25" s="671" customFormat="1" ht="15.6" customHeight="1" thickBot="1">
      <c r="A165" s="2076"/>
      <c r="B165" s="2079"/>
      <c r="C165" s="2082"/>
      <c r="D165" s="1975"/>
      <c r="E165" s="2089"/>
      <c r="F165" s="2089"/>
      <c r="G165" s="224" t="s">
        <v>12</v>
      </c>
      <c r="H165" s="939">
        <f t="shared" ref="H165" si="42">SUM(H162:H164)</f>
        <v>1.2</v>
      </c>
      <c r="I165" s="939">
        <f>SUM(I162:I164)</f>
        <v>1.2</v>
      </c>
      <c r="J165" s="939">
        <f t="shared" ref="J165:M165" si="43">SUM(J162:J164)</f>
        <v>1.18</v>
      </c>
      <c r="K165" s="939">
        <f t="shared" si="43"/>
        <v>0</v>
      </c>
      <c r="L165" s="939">
        <f t="shared" si="43"/>
        <v>0</v>
      </c>
      <c r="M165" s="939">
        <f t="shared" si="43"/>
        <v>0</v>
      </c>
      <c r="N165" s="211"/>
      <c r="O165" s="194"/>
      <c r="P165" s="195"/>
      <c r="Q165" s="168"/>
      <c r="R165" s="307"/>
      <c r="S165" s="675"/>
      <c r="T165" s="675"/>
      <c r="U165" s="675"/>
      <c r="V165" s="675"/>
      <c r="W165" s="675"/>
    </row>
    <row r="166" spans="1:25" ht="13.8" thickBot="1">
      <c r="A166" s="151" t="s">
        <v>11</v>
      </c>
      <c r="B166" s="212" t="s">
        <v>13</v>
      </c>
      <c r="C166" s="2083" t="s">
        <v>14</v>
      </c>
      <c r="D166" s="2084"/>
      <c r="E166" s="2084"/>
      <c r="F166" s="2084"/>
      <c r="G166" s="2085"/>
      <c r="H166" s="974">
        <f>H59+H63+H67+H71+H75+H79+H84+H88+H92+H116+H96+H100+H104+H112+H121+H125+H129+H133+H137+H141+H161+H145+H153+H149+H108+H157+H165</f>
        <v>4085.4700000000007</v>
      </c>
      <c r="I166" s="974">
        <f t="shared" ref="I166:M166" si="44">I59+I63+I67+I71+I75+I79+I84+I88+I92+I116+I96+I100+I104+I112+I121+I125+I129+I133+I137+I141+I161+I145+I153+I149+I108+I157+I165</f>
        <v>2088.5199999999995</v>
      </c>
      <c r="J166" s="974">
        <f t="shared" si="44"/>
        <v>62.209999999999994</v>
      </c>
      <c r="K166" s="974">
        <f t="shared" si="44"/>
        <v>1996.9499999999998</v>
      </c>
      <c r="L166" s="974">
        <f t="shared" si="44"/>
        <v>17101.219999999998</v>
      </c>
      <c r="M166" s="974">
        <f t="shared" si="44"/>
        <v>6241.4</v>
      </c>
      <c r="N166" s="213"/>
      <c r="O166" s="214"/>
      <c r="P166" s="214"/>
      <c r="Q166" s="215"/>
      <c r="R166" s="675"/>
      <c r="S166" s="675"/>
      <c r="T166" s="675"/>
      <c r="U166" s="675"/>
      <c r="V166" s="675"/>
      <c r="W166" s="675"/>
      <c r="X166" s="671"/>
      <c r="Y166" s="671"/>
    </row>
    <row r="167" spans="1:25" ht="13.8" thickBot="1">
      <c r="A167" s="227" t="s">
        <v>11</v>
      </c>
      <c r="B167" s="2105" t="s">
        <v>64</v>
      </c>
      <c r="C167" s="2105"/>
      <c r="D167" s="2105"/>
      <c r="E167" s="2105"/>
      <c r="F167" s="2105"/>
      <c r="G167" s="2106"/>
      <c r="H167" s="1004">
        <f>H166+H50</f>
        <v>7830.0500000000011</v>
      </c>
      <c r="I167" s="1004">
        <f t="shared" ref="I167:M167" si="45">I166+I50</f>
        <v>2202.5399999999995</v>
      </c>
      <c r="J167" s="1004">
        <f t="shared" si="45"/>
        <v>94.289999999999992</v>
      </c>
      <c r="K167" s="1004">
        <f t="shared" si="45"/>
        <v>5627.51</v>
      </c>
      <c r="L167" s="1004">
        <f t="shared" si="45"/>
        <v>22213.699999999997</v>
      </c>
      <c r="M167" s="1004">
        <f t="shared" si="45"/>
        <v>6241.4</v>
      </c>
      <c r="N167" s="228"/>
      <c r="O167" s="228"/>
      <c r="P167" s="228"/>
      <c r="Q167" s="229"/>
      <c r="R167" s="675"/>
      <c r="S167" s="675"/>
      <c r="T167" s="675"/>
      <c r="U167" s="675"/>
      <c r="V167" s="675"/>
      <c r="W167" s="675"/>
      <c r="X167" s="671"/>
      <c r="Y167" s="671"/>
    </row>
    <row r="168" spans="1:25" ht="13.8" thickBot="1">
      <c r="A168" s="150" t="s">
        <v>13</v>
      </c>
      <c r="B168" s="2146" t="s">
        <v>194</v>
      </c>
      <c r="C168" s="2146"/>
      <c r="D168" s="2146"/>
      <c r="E168" s="2146"/>
      <c r="F168" s="2146"/>
      <c r="G168" s="2146"/>
      <c r="H168" s="2146"/>
      <c r="I168" s="2146"/>
      <c r="J168" s="2146"/>
      <c r="K168" s="2146"/>
      <c r="L168" s="2146"/>
      <c r="M168" s="2146"/>
      <c r="N168" s="2146"/>
      <c r="O168" s="2146"/>
      <c r="P168" s="2146"/>
      <c r="Q168" s="2147"/>
      <c r="R168" s="675"/>
      <c r="S168" s="675"/>
      <c r="T168" s="675"/>
      <c r="U168" s="675"/>
      <c r="V168" s="675"/>
      <c r="W168" s="675"/>
      <c r="X168" s="671"/>
      <c r="Y168" s="671"/>
    </row>
    <row r="169" spans="1:25" ht="13.8" thickBot="1">
      <c r="A169" s="151" t="s">
        <v>13</v>
      </c>
      <c r="B169" s="152" t="s">
        <v>11</v>
      </c>
      <c r="C169" s="2195" t="s">
        <v>195</v>
      </c>
      <c r="D169" s="2196"/>
      <c r="E169" s="2196"/>
      <c r="F169" s="2196"/>
      <c r="G169" s="2196"/>
      <c r="H169" s="2196"/>
      <c r="I169" s="2196"/>
      <c r="J169" s="2196"/>
      <c r="K169" s="2196"/>
      <c r="L169" s="2196"/>
      <c r="M169" s="2196"/>
      <c r="N169" s="2196"/>
      <c r="O169" s="2196"/>
      <c r="P169" s="2196"/>
      <c r="Q169" s="2197"/>
      <c r="R169" s="675"/>
      <c r="S169" s="675"/>
      <c r="T169" s="675"/>
      <c r="U169" s="675"/>
      <c r="V169" s="675"/>
      <c r="W169" s="675"/>
      <c r="X169" s="671"/>
      <c r="Y169" s="671"/>
    </row>
    <row r="170" spans="1:25" ht="13.2" customHeight="1">
      <c r="A170" s="2074" t="s">
        <v>13</v>
      </c>
      <c r="B170" s="2077" t="s">
        <v>11</v>
      </c>
      <c r="C170" s="2080" t="s">
        <v>11</v>
      </c>
      <c r="D170" s="2126" t="s">
        <v>196</v>
      </c>
      <c r="E170" s="2086" t="s">
        <v>41</v>
      </c>
      <c r="F170" s="2090" t="s">
        <v>76</v>
      </c>
      <c r="G170" s="890" t="s">
        <v>143</v>
      </c>
      <c r="H170" s="986">
        <f>H175+H180+H184+H188+H193+H197+H201+H205+H209+H213+H218+H222+H226+H238+H230+H234</f>
        <v>1582.13</v>
      </c>
      <c r="I170" s="986">
        <f>I175+I180+I184+I188+I193+I197+I201+I205+I209+I213+I218+I222+I226+I238+I230+I234</f>
        <v>36.699999999999996</v>
      </c>
      <c r="J170" s="986">
        <f t="shared" ref="J170:M170" si="46">J175+J180+J184+J188+J193+J197+J201+J205+J209+J213+J218+J222+J226+J238+J230+J234</f>
        <v>0</v>
      </c>
      <c r="K170" s="986">
        <f t="shared" si="46"/>
        <v>1545.43</v>
      </c>
      <c r="L170" s="986">
        <f t="shared" si="46"/>
        <v>2424</v>
      </c>
      <c r="M170" s="986">
        <f t="shared" si="46"/>
        <v>80.8</v>
      </c>
      <c r="N170" s="170"/>
      <c r="O170" s="186"/>
      <c r="P170" s="187"/>
      <c r="Q170" s="156"/>
      <c r="R170" s="675"/>
      <c r="S170" s="675"/>
      <c r="T170" s="675"/>
      <c r="U170" s="675"/>
      <c r="V170" s="675"/>
      <c r="W170" s="675"/>
      <c r="X170" s="671"/>
      <c r="Y170" s="671"/>
    </row>
    <row r="171" spans="1:25">
      <c r="A171" s="2075"/>
      <c r="B171" s="2078"/>
      <c r="C171" s="2081"/>
      <c r="D171" s="2127"/>
      <c r="E171" s="2087"/>
      <c r="F171" s="2091"/>
      <c r="G171" s="891" t="s">
        <v>80</v>
      </c>
      <c r="H171" s="987">
        <f>H176+H181+H185+H189+H194+H202+H206+H210+H214+H219+H223+H227+H239+H198+H231+H235</f>
        <v>7314.71</v>
      </c>
      <c r="I171" s="987">
        <f t="shared" ref="I171:M171" si="47">I176+I181+I185+I189+I194+I202+I206+I210+I214+I219+I223+I227+I239+I198+I231+I235</f>
        <v>1737.3300000000002</v>
      </c>
      <c r="J171" s="987">
        <f t="shared" si="47"/>
        <v>23.98</v>
      </c>
      <c r="K171" s="987">
        <f t="shared" si="47"/>
        <v>5577.38</v>
      </c>
      <c r="L171" s="987">
        <f t="shared" si="47"/>
        <v>4095.25</v>
      </c>
      <c r="M171" s="987">
        <f t="shared" si="47"/>
        <v>456.1</v>
      </c>
      <c r="N171" s="210"/>
      <c r="O171" s="190"/>
      <c r="P171" s="191"/>
      <c r="Q171" s="161"/>
      <c r="R171" s="675"/>
      <c r="S171" s="675"/>
      <c r="T171" s="675"/>
      <c r="U171" s="675"/>
      <c r="V171" s="675"/>
      <c r="W171" s="675"/>
      <c r="X171" s="671"/>
      <c r="Y171" s="671"/>
    </row>
    <row r="172" spans="1:25">
      <c r="A172" s="2075"/>
      <c r="B172" s="2078"/>
      <c r="C172" s="2081"/>
      <c r="D172" s="2127"/>
      <c r="E172" s="2088"/>
      <c r="F172" s="2092"/>
      <c r="G172" s="891" t="s">
        <v>37</v>
      </c>
      <c r="H172" s="1060">
        <f>H177+H182+H186+H190+H195+H199+H203+H207+H211+H215+H220+H224+H228+H240+H232+H236</f>
        <v>856.15</v>
      </c>
      <c r="I172" s="1060">
        <f>I177+I182+I186+I190+I195+I199+I203+I207+I211+I215+I220+I224+I228+I240+I232+I236</f>
        <v>352.14999999999992</v>
      </c>
      <c r="J172" s="1060">
        <f>J177+J182+J186+J190+J195+J199+J203+J207+J211+J215+J220+J224+J228+J240+J232+J236</f>
        <v>7.6599999999999993</v>
      </c>
      <c r="K172" s="1060">
        <f>K177+K182+K186+K190+K195+K199+K203+K207+K211+K215+K220+K224+K228+K240+K232+K236</f>
        <v>504</v>
      </c>
      <c r="L172" s="1060">
        <f>L177+L182+L186+L190+L195+L199+L203+L207+L211+L215+L220+L224+L228+L240+L232+L236</f>
        <v>1.2</v>
      </c>
      <c r="M172" s="1060">
        <f t="shared" ref="M172" si="48">M177+M182+M186+M190+M195+M199+M203+M207+M211+M215+M220+M224+M228+M240+M232+M236</f>
        <v>0</v>
      </c>
      <c r="N172" s="210"/>
      <c r="O172" s="208"/>
      <c r="P172" s="209"/>
      <c r="Q172" s="163"/>
      <c r="R172" s="675"/>
      <c r="S172" s="675"/>
      <c r="T172" s="675"/>
      <c r="U172" s="675"/>
      <c r="V172" s="675"/>
      <c r="W172" s="675"/>
      <c r="X172" s="671"/>
      <c r="Y172" s="671"/>
    </row>
    <row r="173" spans="1:25" ht="13.2" customHeight="1">
      <c r="A173" s="2075"/>
      <c r="B173" s="2078"/>
      <c r="C173" s="2081"/>
      <c r="D173" s="2127"/>
      <c r="E173" s="2088"/>
      <c r="F173" s="2088"/>
      <c r="G173" s="1062" t="s">
        <v>632</v>
      </c>
      <c r="H173" s="1517"/>
      <c r="I173" s="1517"/>
      <c r="J173" s="1517"/>
      <c r="K173" s="1517"/>
      <c r="L173" s="966"/>
      <c r="M173" s="967"/>
      <c r="N173" s="210"/>
      <c r="O173" s="208"/>
      <c r="P173" s="675"/>
      <c r="Q173" s="163"/>
      <c r="R173" s="675"/>
      <c r="S173" s="675"/>
      <c r="T173" s="675"/>
      <c r="U173" s="675"/>
      <c r="V173" s="675"/>
      <c r="W173" s="675"/>
      <c r="X173" s="671"/>
      <c r="Y173" s="671"/>
    </row>
    <row r="174" spans="1:25" ht="13.8" thickBot="1">
      <c r="A174" s="2076"/>
      <c r="B174" s="2079"/>
      <c r="C174" s="2082"/>
      <c r="D174" s="2128"/>
      <c r="E174" s="2089"/>
      <c r="F174" s="2089"/>
      <c r="G174" s="164" t="s">
        <v>12</v>
      </c>
      <c r="H174" s="995">
        <f>H170+H171+H172+H173</f>
        <v>9752.99</v>
      </c>
      <c r="I174" s="944">
        <f t="shared" ref="I174:M174" si="49">I170+I171+I172</f>
        <v>2126.1800000000003</v>
      </c>
      <c r="J174" s="944">
        <f>J170+J171+J172</f>
        <v>31.64</v>
      </c>
      <c r="K174" s="944">
        <f>K170+K171+K172+K173</f>
        <v>7626.81</v>
      </c>
      <c r="L174" s="995">
        <f t="shared" si="49"/>
        <v>6520.45</v>
      </c>
      <c r="M174" s="995">
        <f t="shared" si="49"/>
        <v>536.9</v>
      </c>
      <c r="N174" s="211"/>
      <c r="O174" s="194"/>
      <c r="P174" s="195"/>
      <c r="Q174" s="168"/>
      <c r="R174" s="675"/>
      <c r="S174" s="675"/>
      <c r="T174" s="675"/>
      <c r="U174" s="675"/>
      <c r="V174" s="675"/>
      <c r="W174" s="675"/>
      <c r="X174" s="671"/>
      <c r="Y174" s="671"/>
    </row>
    <row r="175" spans="1:25" ht="13.2" customHeight="1">
      <c r="A175" s="2074"/>
      <c r="B175" s="2077"/>
      <c r="C175" s="2080"/>
      <c r="D175" s="1973" t="s">
        <v>197</v>
      </c>
      <c r="E175" s="2086" t="s">
        <v>41</v>
      </c>
      <c r="F175" s="2090" t="s">
        <v>54</v>
      </c>
      <c r="G175" s="706" t="s">
        <v>143</v>
      </c>
      <c r="H175" s="957">
        <f>I175+K175</f>
        <v>920</v>
      </c>
      <c r="I175" s="951">
        <v>35.799999999999997</v>
      </c>
      <c r="J175" s="952">
        <v>0</v>
      </c>
      <c r="K175" s="953">
        <v>884.2</v>
      </c>
      <c r="L175" s="954">
        <v>0</v>
      </c>
      <c r="M175" s="955">
        <v>0</v>
      </c>
      <c r="N175" s="170" t="s">
        <v>147</v>
      </c>
      <c r="O175" s="186" t="s">
        <v>42</v>
      </c>
      <c r="P175" s="187"/>
      <c r="Q175" s="156"/>
      <c r="R175" s="675"/>
      <c r="S175" s="675"/>
      <c r="T175" s="675"/>
      <c r="U175" s="675"/>
      <c r="V175" s="675"/>
      <c r="W175" s="675"/>
      <c r="X175" s="671"/>
      <c r="Y175" s="671"/>
    </row>
    <row r="176" spans="1:25">
      <c r="A176" s="2075"/>
      <c r="B176" s="2078"/>
      <c r="C176" s="2081"/>
      <c r="D176" s="1974"/>
      <c r="E176" s="2087"/>
      <c r="F176" s="2091"/>
      <c r="G176" s="157" t="s">
        <v>80</v>
      </c>
      <c r="H176" s="945">
        <f>I176+K176</f>
        <v>2401.2800000000002</v>
      </c>
      <c r="I176" s="1442">
        <v>12.36</v>
      </c>
      <c r="J176" s="1443">
        <v>9.1300000000000008</v>
      </c>
      <c r="K176" s="948">
        <v>2388.92</v>
      </c>
      <c r="L176" s="956">
        <v>0</v>
      </c>
      <c r="M176" s="950">
        <v>0</v>
      </c>
      <c r="N176" s="210"/>
      <c r="O176" s="190"/>
      <c r="P176" s="191"/>
      <c r="Q176" s="161"/>
      <c r="R176" s="675"/>
      <c r="S176" s="675"/>
      <c r="T176" s="675"/>
      <c r="U176" s="675"/>
      <c r="V176" s="675"/>
      <c r="W176" s="675"/>
      <c r="X176" s="671"/>
      <c r="Y176" s="671"/>
    </row>
    <row r="177" spans="1:25">
      <c r="A177" s="2075"/>
      <c r="B177" s="2078"/>
      <c r="C177" s="2081"/>
      <c r="D177" s="1974"/>
      <c r="E177" s="2088"/>
      <c r="F177" s="2092"/>
      <c r="G177" s="157" t="s">
        <v>37</v>
      </c>
      <c r="H177" s="945">
        <f>I177+K177</f>
        <v>1.21</v>
      </c>
      <c r="I177" s="946">
        <v>1.21</v>
      </c>
      <c r="J177" s="1443">
        <v>1.18</v>
      </c>
      <c r="K177" s="948">
        <v>0</v>
      </c>
      <c r="L177" s="956">
        <v>0</v>
      </c>
      <c r="M177" s="950">
        <v>0</v>
      </c>
      <c r="N177" s="210"/>
      <c r="O177" s="208"/>
      <c r="P177" s="209"/>
      <c r="Q177" s="163"/>
      <c r="R177" s="675"/>
      <c r="S177" s="675"/>
      <c r="T177" s="675"/>
      <c r="U177" s="675"/>
      <c r="V177" s="675"/>
      <c r="W177" s="675"/>
      <c r="X177" s="671"/>
      <c r="Y177" s="671"/>
    </row>
    <row r="178" spans="1:25">
      <c r="A178" s="2075"/>
      <c r="B178" s="2078"/>
      <c r="C178" s="2081"/>
      <c r="D178" s="1974"/>
      <c r="E178" s="2088"/>
      <c r="F178" s="2088"/>
      <c r="G178" s="84"/>
      <c r="H178" s="962"/>
      <c r="I178" s="963"/>
      <c r="J178" s="964"/>
      <c r="K178" s="965"/>
      <c r="L178" s="966"/>
      <c r="M178" s="967"/>
      <c r="N178" s="210"/>
      <c r="O178" s="208"/>
      <c r="P178" s="675"/>
      <c r="Q178" s="163"/>
      <c r="R178" s="675"/>
      <c r="S178" s="675"/>
      <c r="T178" s="675"/>
      <c r="U178" s="675"/>
      <c r="V178" s="675"/>
      <c r="W178" s="675"/>
      <c r="X178" s="671"/>
      <c r="Y178" s="671"/>
    </row>
    <row r="179" spans="1:25" ht="51" customHeight="1" thickBot="1">
      <c r="A179" s="2076"/>
      <c r="B179" s="2079"/>
      <c r="C179" s="2082"/>
      <c r="D179" s="1975"/>
      <c r="E179" s="2089"/>
      <c r="F179" s="2089"/>
      <c r="G179" s="164" t="s">
        <v>12</v>
      </c>
      <c r="H179" s="939">
        <f>SUM(H175:H177)</f>
        <v>3322.4900000000002</v>
      </c>
      <c r="I179" s="940">
        <f>SUM(I175:I177)</f>
        <v>49.37</v>
      </c>
      <c r="J179" s="941">
        <f>SUM(J175:J177)</f>
        <v>10.31</v>
      </c>
      <c r="K179" s="942">
        <f>SUM(K175:K177)</f>
        <v>3273.12</v>
      </c>
      <c r="L179" s="942">
        <f t="shared" ref="L179:M179" si="50">SUM(L175:L177)</f>
        <v>0</v>
      </c>
      <c r="M179" s="942">
        <f t="shared" si="50"/>
        <v>0</v>
      </c>
      <c r="N179" s="211"/>
      <c r="O179" s="194"/>
      <c r="P179" s="195"/>
      <c r="Q179" s="168"/>
      <c r="R179" s="675"/>
      <c r="S179" s="675"/>
      <c r="T179" s="675"/>
      <c r="U179" s="675"/>
      <c r="V179" s="675"/>
      <c r="W179" s="675"/>
      <c r="X179" s="671"/>
      <c r="Y179" s="671"/>
    </row>
    <row r="180" spans="1:25" ht="13.2" customHeight="1">
      <c r="A180" s="2074"/>
      <c r="B180" s="2077"/>
      <c r="C180" s="2080"/>
      <c r="D180" s="1973" t="s">
        <v>198</v>
      </c>
      <c r="E180" s="2086" t="s">
        <v>41</v>
      </c>
      <c r="F180" s="2090" t="s">
        <v>54</v>
      </c>
      <c r="G180" s="706" t="s">
        <v>143</v>
      </c>
      <c r="H180" s="957">
        <f>I180+K180</f>
        <v>515.5</v>
      </c>
      <c r="I180" s="951">
        <v>0.3</v>
      </c>
      <c r="J180" s="952">
        <v>0</v>
      </c>
      <c r="K180" s="953">
        <v>515.20000000000005</v>
      </c>
      <c r="L180" s="954">
        <v>450.1</v>
      </c>
      <c r="M180" s="955">
        <v>0</v>
      </c>
      <c r="N180" s="170" t="s">
        <v>586</v>
      </c>
      <c r="O180" s="186"/>
      <c r="P180" s="187" t="s">
        <v>42</v>
      </c>
      <c r="Q180" s="156"/>
      <c r="R180" s="675"/>
      <c r="S180" s="675"/>
      <c r="T180" s="675"/>
      <c r="U180" s="675"/>
      <c r="V180" s="675"/>
      <c r="W180" s="675"/>
      <c r="X180" s="671"/>
      <c r="Y180" s="671"/>
    </row>
    <row r="181" spans="1:25">
      <c r="A181" s="2075"/>
      <c r="B181" s="2078"/>
      <c r="C181" s="2081"/>
      <c r="D181" s="1974"/>
      <c r="E181" s="2087"/>
      <c r="F181" s="2091"/>
      <c r="G181" s="157" t="s">
        <v>80</v>
      </c>
      <c r="H181" s="945">
        <f>I181+K181</f>
        <v>857.15</v>
      </c>
      <c r="I181" s="946">
        <v>8.75</v>
      </c>
      <c r="J181" s="947">
        <v>5.17</v>
      </c>
      <c r="K181" s="1441">
        <v>848.4</v>
      </c>
      <c r="L181" s="956">
        <v>333.9</v>
      </c>
      <c r="M181" s="950">
        <v>0</v>
      </c>
      <c r="N181" s="210"/>
      <c r="O181" s="190"/>
      <c r="P181" s="191"/>
      <c r="Q181" s="161"/>
      <c r="R181" s="675"/>
      <c r="S181" s="675"/>
      <c r="T181" s="675"/>
      <c r="U181" s="675"/>
      <c r="V181" s="675"/>
      <c r="W181" s="675"/>
      <c r="X181" s="671"/>
      <c r="Y181" s="671"/>
    </row>
    <row r="182" spans="1:25">
      <c r="A182" s="2075"/>
      <c r="B182" s="2078"/>
      <c r="C182" s="2081"/>
      <c r="D182" s="1974"/>
      <c r="E182" s="2088"/>
      <c r="F182" s="2092"/>
      <c r="G182" s="157" t="s">
        <v>37</v>
      </c>
      <c r="H182" s="945">
        <f>I182+K182</f>
        <v>24.42</v>
      </c>
      <c r="I182" s="946">
        <v>0.32</v>
      </c>
      <c r="J182" s="947">
        <v>0.3</v>
      </c>
      <c r="K182" s="948">
        <v>24.1</v>
      </c>
      <c r="L182" s="956">
        <v>0.3</v>
      </c>
      <c r="M182" s="950">
        <v>0</v>
      </c>
      <c r="N182" s="210"/>
      <c r="O182" s="208"/>
      <c r="P182" s="209"/>
      <c r="Q182" s="163"/>
      <c r="R182" s="675"/>
      <c r="S182" s="675"/>
      <c r="T182" s="675"/>
      <c r="U182" s="675"/>
      <c r="V182" s="675"/>
      <c r="W182" s="675"/>
      <c r="X182" s="671"/>
      <c r="Y182" s="671"/>
    </row>
    <row r="183" spans="1:25" ht="13.8" thickBot="1">
      <c r="A183" s="2076"/>
      <c r="B183" s="2079"/>
      <c r="C183" s="2082"/>
      <c r="D183" s="1975"/>
      <c r="E183" s="2089"/>
      <c r="F183" s="2089"/>
      <c r="G183" s="164" t="s">
        <v>12</v>
      </c>
      <c r="H183" s="939">
        <f>H180+H181+H182</f>
        <v>1397.0700000000002</v>
      </c>
      <c r="I183" s="940">
        <f>SUM(I180:I182)</f>
        <v>9.370000000000001</v>
      </c>
      <c r="J183" s="941">
        <f>SUM(J180:J182)</f>
        <v>5.47</v>
      </c>
      <c r="K183" s="942">
        <f>SUM(K180:K182)</f>
        <v>1387.6999999999998</v>
      </c>
      <c r="L183" s="942">
        <f>SUM(L180:L182)</f>
        <v>784.3</v>
      </c>
      <c r="M183" s="942">
        <f>SUM(M180:M182)</f>
        <v>0</v>
      </c>
      <c r="N183" s="211"/>
      <c r="O183" s="194"/>
      <c r="P183" s="195"/>
      <c r="Q183" s="168"/>
      <c r="R183" s="675"/>
      <c r="S183" s="675"/>
      <c r="T183" s="675"/>
      <c r="U183" s="675"/>
      <c r="V183" s="675"/>
      <c r="W183" s="675"/>
      <c r="X183" s="671"/>
      <c r="Y183" s="671"/>
    </row>
    <row r="184" spans="1:25" ht="13.2" customHeight="1">
      <c r="A184" s="2074"/>
      <c r="B184" s="2077"/>
      <c r="C184" s="2080"/>
      <c r="D184" s="1973" t="s">
        <v>199</v>
      </c>
      <c r="E184" s="2086" t="s">
        <v>41</v>
      </c>
      <c r="F184" s="2090" t="s">
        <v>163</v>
      </c>
      <c r="G184" s="706" t="s">
        <v>143</v>
      </c>
      <c r="H184" s="945">
        <f>I184+K184</f>
        <v>0</v>
      </c>
      <c r="I184" s="951">
        <v>0</v>
      </c>
      <c r="J184" s="952">
        <v>0</v>
      </c>
      <c r="K184" s="953">
        <v>0</v>
      </c>
      <c r="L184" s="954">
        <v>1631.2</v>
      </c>
      <c r="M184" s="955">
        <v>0</v>
      </c>
      <c r="N184" s="1492" t="s">
        <v>587</v>
      </c>
      <c r="O184" s="186" t="s">
        <v>42</v>
      </c>
      <c r="P184" s="187"/>
      <c r="Q184" s="156"/>
      <c r="R184" s="675"/>
      <c r="S184" s="675"/>
      <c r="T184" s="675"/>
      <c r="U184" s="675"/>
      <c r="V184" s="675"/>
      <c r="W184" s="675"/>
      <c r="X184" s="671"/>
      <c r="Y184" s="671"/>
    </row>
    <row r="185" spans="1:25">
      <c r="A185" s="2075"/>
      <c r="B185" s="2078"/>
      <c r="C185" s="2081"/>
      <c r="D185" s="1974"/>
      <c r="E185" s="2087"/>
      <c r="F185" s="2091"/>
      <c r="G185" s="157" t="s">
        <v>80</v>
      </c>
      <c r="H185" s="945">
        <f>I185+K185</f>
        <v>0</v>
      </c>
      <c r="I185" s="946">
        <v>0</v>
      </c>
      <c r="J185" s="947">
        <v>0</v>
      </c>
      <c r="K185" s="948">
        <v>0</v>
      </c>
      <c r="L185" s="956">
        <v>1818.15</v>
      </c>
      <c r="M185" s="950">
        <v>0</v>
      </c>
      <c r="N185" s="210"/>
      <c r="O185" s="190"/>
      <c r="P185" s="191"/>
      <c r="Q185" s="161"/>
      <c r="R185" s="675"/>
      <c r="S185" s="675"/>
      <c r="T185" s="675"/>
      <c r="U185" s="675"/>
      <c r="V185" s="675"/>
      <c r="W185" s="675"/>
      <c r="X185" s="671"/>
      <c r="Y185" s="671"/>
    </row>
    <row r="186" spans="1:25">
      <c r="A186" s="2075"/>
      <c r="B186" s="2078"/>
      <c r="C186" s="2081"/>
      <c r="D186" s="1974"/>
      <c r="E186" s="2088"/>
      <c r="F186" s="2092"/>
      <c r="G186" s="157" t="s">
        <v>37</v>
      </c>
      <c r="H186" s="945">
        <f>I186+K186</f>
        <v>0.9</v>
      </c>
      <c r="I186" s="946">
        <v>0.9</v>
      </c>
      <c r="J186" s="947">
        <v>0.89</v>
      </c>
      <c r="K186" s="948">
        <v>0</v>
      </c>
      <c r="L186" s="956">
        <v>0.9</v>
      </c>
      <c r="M186" s="950">
        <v>0</v>
      </c>
      <c r="N186" s="210"/>
      <c r="O186" s="208"/>
      <c r="P186" s="209"/>
      <c r="Q186" s="163"/>
      <c r="R186" s="675"/>
      <c r="S186" s="675"/>
      <c r="T186" s="675"/>
      <c r="U186" s="675"/>
      <c r="V186" s="675"/>
      <c r="W186" s="675"/>
      <c r="X186" s="671"/>
      <c r="Y186" s="671"/>
    </row>
    <row r="187" spans="1:25" ht="13.8" thickBot="1">
      <c r="A187" s="2076"/>
      <c r="B187" s="2079"/>
      <c r="C187" s="2082"/>
      <c r="D187" s="1975"/>
      <c r="E187" s="2089"/>
      <c r="F187" s="2089"/>
      <c r="G187" s="164" t="s">
        <v>12</v>
      </c>
      <c r="H187" s="939">
        <f t="shared" ref="H187:M187" si="51">SUM(H184:H186)</f>
        <v>0.9</v>
      </c>
      <c r="I187" s="940">
        <f t="shared" si="51"/>
        <v>0.9</v>
      </c>
      <c r="J187" s="941">
        <f t="shared" si="51"/>
        <v>0.89</v>
      </c>
      <c r="K187" s="942">
        <f t="shared" si="51"/>
        <v>0</v>
      </c>
      <c r="L187" s="943">
        <f t="shared" si="51"/>
        <v>3450.2500000000005</v>
      </c>
      <c r="M187" s="944">
        <f t="shared" si="51"/>
        <v>0</v>
      </c>
      <c r="N187" s="211"/>
      <c r="O187" s="194"/>
      <c r="P187" s="195"/>
      <c r="Q187" s="168"/>
      <c r="R187" s="675"/>
      <c r="S187" s="675"/>
      <c r="T187" s="675"/>
      <c r="U187" s="675"/>
      <c r="V187" s="675"/>
      <c r="W187" s="675"/>
      <c r="X187" s="671"/>
      <c r="Y187" s="671"/>
    </row>
    <row r="188" spans="1:25" ht="13.2" customHeight="1">
      <c r="A188" s="2074"/>
      <c r="B188" s="2077"/>
      <c r="C188" s="2080"/>
      <c r="D188" s="1973" t="s">
        <v>200</v>
      </c>
      <c r="E188" s="2086" t="s">
        <v>41</v>
      </c>
      <c r="F188" s="2090" t="s">
        <v>163</v>
      </c>
      <c r="G188" s="706" t="s">
        <v>143</v>
      </c>
      <c r="H188" s="957">
        <f>I188+K188</f>
        <v>0</v>
      </c>
      <c r="I188" s="951">
        <v>0</v>
      </c>
      <c r="J188" s="958"/>
      <c r="K188" s="953">
        <v>0</v>
      </c>
      <c r="L188" s="954">
        <v>48.5</v>
      </c>
      <c r="M188" s="955">
        <v>36.4</v>
      </c>
      <c r="N188" s="170" t="s">
        <v>146</v>
      </c>
      <c r="O188" s="186" t="s">
        <v>42</v>
      </c>
      <c r="P188" s="187"/>
      <c r="Q188" s="156"/>
      <c r="R188" s="675"/>
      <c r="S188" s="675"/>
      <c r="T188" s="675"/>
      <c r="U188" s="675"/>
      <c r="V188" s="675"/>
      <c r="W188" s="675"/>
      <c r="X188" s="671"/>
      <c r="Y188" s="671"/>
    </row>
    <row r="189" spans="1:25" ht="26.4" customHeight="1">
      <c r="A189" s="2075"/>
      <c r="B189" s="2078"/>
      <c r="C189" s="2081"/>
      <c r="D189" s="1974"/>
      <c r="E189" s="2087"/>
      <c r="F189" s="2091"/>
      <c r="G189" s="157" t="s">
        <v>80</v>
      </c>
      <c r="H189" s="945">
        <f>I189+K189</f>
        <v>43.9</v>
      </c>
      <c r="I189" s="946">
        <v>2.8</v>
      </c>
      <c r="J189" s="947">
        <v>1.57</v>
      </c>
      <c r="K189" s="948">
        <v>41.1</v>
      </c>
      <c r="L189" s="956">
        <v>274.60000000000002</v>
      </c>
      <c r="M189" s="950">
        <v>206.1</v>
      </c>
      <c r="N189" s="1491" t="s">
        <v>588</v>
      </c>
      <c r="O189" s="190"/>
      <c r="P189" s="191"/>
      <c r="Q189" s="161" t="s">
        <v>42</v>
      </c>
      <c r="R189" s="675"/>
      <c r="S189" s="675"/>
      <c r="T189" s="675"/>
      <c r="U189" s="675"/>
      <c r="V189" s="675"/>
      <c r="W189" s="675"/>
      <c r="X189" s="671"/>
      <c r="Y189" s="671"/>
    </row>
    <row r="190" spans="1:25">
      <c r="A190" s="2075"/>
      <c r="B190" s="2078"/>
      <c r="C190" s="2081"/>
      <c r="D190" s="1974"/>
      <c r="E190" s="2088"/>
      <c r="F190" s="2092"/>
      <c r="G190" s="157" t="s">
        <v>37</v>
      </c>
      <c r="H190" s="945">
        <f>I190+K190</f>
        <v>0.4</v>
      </c>
      <c r="I190" s="946">
        <v>0.4</v>
      </c>
      <c r="J190" s="947">
        <v>0.4</v>
      </c>
      <c r="K190" s="961"/>
      <c r="L190" s="956"/>
      <c r="M190" s="950"/>
      <c r="N190" s="210"/>
      <c r="O190" s="208"/>
      <c r="P190" s="209"/>
      <c r="Q190" s="163"/>
      <c r="R190" s="675"/>
      <c r="S190" s="675"/>
      <c r="T190" s="675"/>
      <c r="U190" s="675"/>
      <c r="V190" s="675"/>
      <c r="W190" s="675"/>
      <c r="X190" s="671"/>
      <c r="Y190" s="671"/>
    </row>
    <row r="191" spans="1:25">
      <c r="A191" s="2075"/>
      <c r="B191" s="2078"/>
      <c r="C191" s="2081"/>
      <c r="D191" s="1974"/>
      <c r="E191" s="2088"/>
      <c r="F191" s="2088"/>
      <c r="G191" s="84"/>
      <c r="H191" s="962"/>
      <c r="I191" s="963"/>
      <c r="J191" s="964"/>
      <c r="K191" s="965"/>
      <c r="L191" s="966"/>
      <c r="M191" s="967"/>
      <c r="N191" s="210"/>
      <c r="O191" s="208"/>
      <c r="P191" s="209"/>
      <c r="Q191" s="163"/>
      <c r="R191" s="675"/>
      <c r="S191" s="675"/>
      <c r="T191" s="675"/>
      <c r="U191" s="675"/>
      <c r="V191" s="675"/>
      <c r="W191" s="675"/>
      <c r="X191" s="671"/>
      <c r="Y191" s="671"/>
    </row>
    <row r="192" spans="1:25" ht="13.8" thickBot="1">
      <c r="A192" s="2076"/>
      <c r="B192" s="2079"/>
      <c r="C192" s="2082"/>
      <c r="D192" s="1975"/>
      <c r="E192" s="2089"/>
      <c r="F192" s="2089"/>
      <c r="G192" s="164" t="s">
        <v>12</v>
      </c>
      <c r="H192" s="939">
        <f t="shared" ref="H192:M192" si="52">SUM(H188:H190)</f>
        <v>44.3</v>
      </c>
      <c r="I192" s="940">
        <f t="shared" si="52"/>
        <v>3.1999999999999997</v>
      </c>
      <c r="J192" s="941">
        <f t="shared" si="52"/>
        <v>1.9700000000000002</v>
      </c>
      <c r="K192" s="942">
        <f t="shared" si="52"/>
        <v>41.1</v>
      </c>
      <c r="L192" s="943">
        <f t="shared" si="52"/>
        <v>323.10000000000002</v>
      </c>
      <c r="M192" s="944">
        <f t="shared" si="52"/>
        <v>242.5</v>
      </c>
      <c r="N192" s="1100"/>
      <c r="O192" s="194"/>
      <c r="P192" s="195"/>
      <c r="Q192" s="168"/>
      <c r="R192" s="675"/>
      <c r="S192" s="675"/>
      <c r="T192" s="675"/>
      <c r="U192" s="675"/>
      <c r="V192" s="675"/>
      <c r="W192" s="675"/>
      <c r="X192" s="671"/>
      <c r="Y192" s="671"/>
    </row>
    <row r="193" spans="1:25" ht="13.2" customHeight="1">
      <c r="A193" s="2074"/>
      <c r="B193" s="2077"/>
      <c r="C193" s="2080"/>
      <c r="D193" s="1973" t="s">
        <v>201</v>
      </c>
      <c r="E193" s="2086" t="s">
        <v>41</v>
      </c>
      <c r="F193" s="2090" t="s">
        <v>178</v>
      </c>
      <c r="G193" s="706" t="s">
        <v>143</v>
      </c>
      <c r="H193" s="957">
        <f>I193+K193</f>
        <v>44.43</v>
      </c>
      <c r="I193" s="951">
        <v>0</v>
      </c>
      <c r="J193" s="952">
        <v>0</v>
      </c>
      <c r="K193" s="953">
        <v>44.43</v>
      </c>
      <c r="L193" s="954">
        <v>0</v>
      </c>
      <c r="M193" s="955">
        <v>0</v>
      </c>
      <c r="N193" s="170" t="s">
        <v>147</v>
      </c>
      <c r="O193" s="186" t="s">
        <v>42</v>
      </c>
      <c r="P193" s="187"/>
      <c r="Q193" s="156"/>
      <c r="R193" s="675"/>
      <c r="S193" s="675"/>
      <c r="T193" s="675"/>
      <c r="U193" s="675"/>
      <c r="V193" s="675"/>
      <c r="W193" s="675"/>
      <c r="X193" s="671"/>
      <c r="Y193" s="671"/>
    </row>
    <row r="194" spans="1:25">
      <c r="A194" s="2075"/>
      <c r="B194" s="2078"/>
      <c r="C194" s="2081"/>
      <c r="D194" s="1974"/>
      <c r="E194" s="2087"/>
      <c r="F194" s="2091"/>
      <c r="G194" s="157" t="s">
        <v>80</v>
      </c>
      <c r="H194" s="945">
        <f>I194+K194</f>
        <v>248.70000000000002</v>
      </c>
      <c r="I194" s="946">
        <v>23.3</v>
      </c>
      <c r="J194" s="947">
        <v>3.84</v>
      </c>
      <c r="K194" s="948">
        <v>225.4</v>
      </c>
      <c r="L194" s="956">
        <v>0</v>
      </c>
      <c r="M194" s="950">
        <v>0</v>
      </c>
      <c r="N194" s="210"/>
      <c r="O194" s="190"/>
      <c r="P194" s="191"/>
      <c r="Q194" s="161"/>
      <c r="R194" s="675"/>
      <c r="S194" s="675"/>
      <c r="T194" s="675"/>
      <c r="U194" s="675"/>
      <c r="V194" s="675"/>
      <c r="W194" s="675"/>
      <c r="X194" s="671"/>
      <c r="Y194" s="671"/>
    </row>
    <row r="195" spans="1:25">
      <c r="A195" s="2075"/>
      <c r="B195" s="2078"/>
      <c r="C195" s="2081"/>
      <c r="D195" s="1974"/>
      <c r="E195" s="2088"/>
      <c r="F195" s="2092"/>
      <c r="G195" s="157" t="s">
        <v>37</v>
      </c>
      <c r="H195" s="945">
        <f>I195+K195</f>
        <v>17.599999999999998</v>
      </c>
      <c r="I195" s="946">
        <v>0.7</v>
      </c>
      <c r="J195" s="947">
        <v>0.7</v>
      </c>
      <c r="K195" s="948">
        <v>16.899999999999999</v>
      </c>
      <c r="L195" s="956">
        <v>0</v>
      </c>
      <c r="M195" s="950">
        <v>0</v>
      </c>
      <c r="N195" s="210"/>
      <c r="O195" s="208"/>
      <c r="P195" s="209"/>
      <c r="Q195" s="163"/>
      <c r="R195" s="675"/>
      <c r="S195" s="675"/>
      <c r="T195" s="675"/>
      <c r="U195" s="675"/>
      <c r="V195" s="675"/>
      <c r="W195" s="675"/>
      <c r="X195" s="671"/>
      <c r="Y195" s="671"/>
    </row>
    <row r="196" spans="1:25" ht="19.95" customHeight="1" thickBot="1">
      <c r="A196" s="2076"/>
      <c r="B196" s="2079"/>
      <c r="C196" s="2082"/>
      <c r="D196" s="1975"/>
      <c r="E196" s="2089"/>
      <c r="F196" s="2089"/>
      <c r="G196" s="164" t="s">
        <v>12</v>
      </c>
      <c r="H196" s="939">
        <f>SUM(H193:H195)</f>
        <v>310.73</v>
      </c>
      <c r="I196" s="940">
        <f>SUM(I193:I195)</f>
        <v>24</v>
      </c>
      <c r="J196" s="941">
        <f>SUM(J193:J195)</f>
        <v>4.54</v>
      </c>
      <c r="K196" s="942">
        <f>SUM(K193:K195)</f>
        <v>286.72999999999996</v>
      </c>
      <c r="L196" s="942">
        <f t="shared" ref="L196:M196" si="53">SUM(L193:L195)</f>
        <v>0</v>
      </c>
      <c r="M196" s="942">
        <f t="shared" si="53"/>
        <v>0</v>
      </c>
      <c r="N196" s="211"/>
      <c r="O196" s="194"/>
      <c r="P196" s="195"/>
      <c r="Q196" s="168"/>
      <c r="R196" s="675"/>
      <c r="S196" s="675"/>
      <c r="T196" s="675"/>
      <c r="U196" s="675"/>
      <c r="V196" s="675"/>
      <c r="W196" s="675"/>
      <c r="X196" s="671"/>
      <c r="Y196" s="671"/>
    </row>
    <row r="197" spans="1:25" ht="13.2" customHeight="1">
      <c r="A197" s="230"/>
      <c r="B197" s="231"/>
      <c r="C197" s="1483"/>
      <c r="D197" s="1940" t="s">
        <v>202</v>
      </c>
      <c r="E197" s="2086" t="s">
        <v>41</v>
      </c>
      <c r="F197" s="1487" t="s">
        <v>589</v>
      </c>
      <c r="G197" s="232" t="s">
        <v>143</v>
      </c>
      <c r="H197" s="1005">
        <f>I197+K197</f>
        <v>0</v>
      </c>
      <c r="I197" s="1006">
        <v>0</v>
      </c>
      <c r="J197" s="1007"/>
      <c r="K197" s="1008">
        <v>0</v>
      </c>
      <c r="L197" s="954">
        <v>251.6</v>
      </c>
      <c r="M197" s="1009">
        <v>0</v>
      </c>
      <c r="N197" s="170" t="s">
        <v>165</v>
      </c>
      <c r="O197" s="233" t="s">
        <v>42</v>
      </c>
      <c r="P197" s="234"/>
      <c r="Q197" s="235"/>
      <c r="R197" s="675"/>
      <c r="S197" s="675"/>
      <c r="T197" s="675"/>
      <c r="U197" s="675"/>
      <c r="V197" s="675"/>
      <c r="W197" s="675"/>
      <c r="X197" s="671"/>
      <c r="Y197" s="671"/>
    </row>
    <row r="198" spans="1:25">
      <c r="A198" s="1459"/>
      <c r="B198" s="1460"/>
      <c r="C198" s="1461"/>
      <c r="D198" s="1951"/>
      <c r="E198" s="2087"/>
      <c r="F198" s="1462"/>
      <c r="G198" s="236" t="s">
        <v>80</v>
      </c>
      <c r="H198" s="1010">
        <f>I198+K198</f>
        <v>0</v>
      </c>
      <c r="I198" s="1011">
        <v>0</v>
      </c>
      <c r="J198" s="1012"/>
      <c r="K198" s="1013">
        <v>0</v>
      </c>
      <c r="L198" s="972">
        <v>1425.6</v>
      </c>
      <c r="M198" s="1014">
        <v>0</v>
      </c>
      <c r="N198" s="210" t="s">
        <v>147</v>
      </c>
      <c r="O198" s="237"/>
      <c r="P198" s="238" t="s">
        <v>42</v>
      </c>
      <c r="Q198" s="239"/>
      <c r="R198" s="675"/>
      <c r="S198" s="675"/>
      <c r="T198" s="675"/>
      <c r="U198" s="675"/>
      <c r="V198" s="675"/>
      <c r="W198" s="675"/>
      <c r="X198" s="671"/>
      <c r="Y198" s="671"/>
    </row>
    <row r="199" spans="1:25" ht="12.6" customHeight="1">
      <c r="A199" s="1459"/>
      <c r="B199" s="1460"/>
      <c r="C199" s="1461"/>
      <c r="D199" s="1951"/>
      <c r="E199" s="2088"/>
      <c r="F199" s="1462"/>
      <c r="G199" s="240" t="s">
        <v>37</v>
      </c>
      <c r="H199" s="1015">
        <f>I199+K199</f>
        <v>0</v>
      </c>
      <c r="I199" s="1016">
        <v>0</v>
      </c>
      <c r="J199" s="1017"/>
      <c r="K199" s="1518">
        <v>0</v>
      </c>
      <c r="L199" s="956">
        <v>0</v>
      </c>
      <c r="M199" s="1018">
        <v>0</v>
      </c>
      <c r="N199" s="210"/>
      <c r="O199" s="241"/>
      <c r="P199" s="242"/>
      <c r="Q199" s="243"/>
      <c r="R199" s="675"/>
      <c r="S199" s="675"/>
      <c r="T199" s="675"/>
      <c r="U199" s="675"/>
      <c r="V199" s="675"/>
      <c r="W199" s="675"/>
      <c r="X199" s="671"/>
      <c r="Y199" s="671"/>
    </row>
    <row r="200" spans="1:25" ht="11.4" customHeight="1" thickBot="1">
      <c r="A200" s="244"/>
      <c r="B200" s="245"/>
      <c r="C200" s="1484"/>
      <c r="D200" s="1941"/>
      <c r="E200" s="2089"/>
      <c r="F200" s="1488"/>
      <c r="G200" s="164" t="s">
        <v>12</v>
      </c>
      <c r="H200" s="1019">
        <f t="shared" ref="H200:M200" si="54">H197+H198+H199</f>
        <v>0</v>
      </c>
      <c r="I200" s="1019">
        <f t="shared" si="54"/>
        <v>0</v>
      </c>
      <c r="J200" s="1019">
        <f t="shared" si="54"/>
        <v>0</v>
      </c>
      <c r="K200" s="1019">
        <f t="shared" si="54"/>
        <v>0</v>
      </c>
      <c r="L200" s="1019">
        <f t="shared" si="54"/>
        <v>1677.1999999999998</v>
      </c>
      <c r="M200" s="1019">
        <f t="shared" si="54"/>
        <v>0</v>
      </c>
      <c r="N200" s="211"/>
      <c r="O200" s="194"/>
      <c r="P200" s="195"/>
      <c r="Q200" s="168"/>
      <c r="R200" s="675"/>
      <c r="S200" s="675"/>
      <c r="T200" s="675"/>
      <c r="U200" s="675"/>
      <c r="V200" s="675"/>
      <c r="W200" s="675"/>
      <c r="X200" s="671"/>
      <c r="Y200" s="671"/>
    </row>
    <row r="201" spans="1:25" ht="13.2" customHeight="1">
      <c r="A201" s="2074"/>
      <c r="B201" s="2077"/>
      <c r="C201" s="2080"/>
      <c r="D201" s="1973" t="s">
        <v>461</v>
      </c>
      <c r="E201" s="2086" t="s">
        <v>41</v>
      </c>
      <c r="F201" s="2090" t="s">
        <v>54</v>
      </c>
      <c r="G201" s="706" t="s">
        <v>143</v>
      </c>
      <c r="H201" s="957">
        <f>I201+K201</f>
        <v>0</v>
      </c>
      <c r="I201" s="951">
        <v>0</v>
      </c>
      <c r="J201" s="958"/>
      <c r="K201" s="953">
        <v>0</v>
      </c>
      <c r="L201" s="954">
        <v>0</v>
      </c>
      <c r="M201" s="955">
        <v>0</v>
      </c>
      <c r="N201" s="170"/>
      <c r="O201" s="186"/>
      <c r="P201" s="187"/>
      <c r="Q201" s="156"/>
      <c r="R201" s="675"/>
      <c r="S201" s="675"/>
      <c r="T201" s="675"/>
      <c r="U201" s="675"/>
      <c r="V201" s="675"/>
      <c r="W201" s="675"/>
      <c r="X201" s="671"/>
      <c r="Y201" s="671"/>
    </row>
    <row r="202" spans="1:25">
      <c r="A202" s="2075"/>
      <c r="B202" s="2078"/>
      <c r="C202" s="2081"/>
      <c r="D202" s="1974"/>
      <c r="E202" s="2087"/>
      <c r="F202" s="2091"/>
      <c r="G202" s="157" t="s">
        <v>80</v>
      </c>
      <c r="H202" s="945">
        <f>I202+K202</f>
        <v>0</v>
      </c>
      <c r="I202" s="946">
        <v>0</v>
      </c>
      <c r="J202" s="959"/>
      <c r="K202" s="948">
        <v>0</v>
      </c>
      <c r="L202" s="956">
        <v>0</v>
      </c>
      <c r="M202" s="950">
        <v>0</v>
      </c>
      <c r="N202" s="210"/>
      <c r="O202" s="190"/>
      <c r="P202" s="191"/>
      <c r="Q202" s="161"/>
      <c r="R202" s="675"/>
      <c r="S202" s="675"/>
      <c r="T202" s="675"/>
      <c r="U202" s="675"/>
      <c r="V202" s="675"/>
      <c r="W202" s="675"/>
      <c r="X202" s="671"/>
      <c r="Y202" s="671"/>
    </row>
    <row r="203" spans="1:25">
      <c r="A203" s="2075"/>
      <c r="B203" s="2078"/>
      <c r="C203" s="2081"/>
      <c r="D203" s="1974"/>
      <c r="E203" s="2088"/>
      <c r="F203" s="2092"/>
      <c r="G203" s="157" t="s">
        <v>37</v>
      </c>
      <c r="H203" s="945">
        <f>I203+K203</f>
        <v>0</v>
      </c>
      <c r="I203" s="960"/>
      <c r="J203" s="959"/>
      <c r="K203" s="961"/>
      <c r="L203" s="956"/>
      <c r="M203" s="950"/>
      <c r="N203" s="210"/>
      <c r="O203" s="208"/>
      <c r="P203" s="209"/>
      <c r="Q203" s="163"/>
      <c r="R203" s="675"/>
      <c r="S203" s="675"/>
      <c r="T203" s="675"/>
      <c r="U203" s="675"/>
      <c r="V203" s="675"/>
      <c r="W203" s="675"/>
      <c r="X203" s="671"/>
      <c r="Y203" s="671"/>
    </row>
    <row r="204" spans="1:25" ht="13.8" thickBot="1">
      <c r="A204" s="2076"/>
      <c r="B204" s="2079"/>
      <c r="C204" s="2082"/>
      <c r="D204" s="1975"/>
      <c r="E204" s="2089"/>
      <c r="F204" s="2089"/>
      <c r="G204" s="164" t="s">
        <v>12</v>
      </c>
      <c r="H204" s="939">
        <f t="shared" ref="H204:M204" si="55">SUM(H201:H203)</f>
        <v>0</v>
      </c>
      <c r="I204" s="940">
        <f t="shared" si="55"/>
        <v>0</v>
      </c>
      <c r="J204" s="941">
        <f t="shared" si="55"/>
        <v>0</v>
      </c>
      <c r="K204" s="942">
        <f t="shared" si="55"/>
        <v>0</v>
      </c>
      <c r="L204" s="943">
        <f t="shared" si="55"/>
        <v>0</v>
      </c>
      <c r="M204" s="944">
        <f t="shared" si="55"/>
        <v>0</v>
      </c>
      <c r="N204" s="211"/>
      <c r="O204" s="194"/>
      <c r="P204" s="195"/>
      <c r="Q204" s="168"/>
      <c r="R204" s="675"/>
      <c r="S204" s="675"/>
      <c r="T204" s="675"/>
      <c r="U204" s="675"/>
      <c r="V204" s="675"/>
      <c r="W204" s="675"/>
      <c r="X204" s="671"/>
      <c r="Y204" s="671"/>
    </row>
    <row r="205" spans="1:25" ht="13.2" customHeight="1">
      <c r="A205" s="2074"/>
      <c r="B205" s="2077"/>
      <c r="C205" s="2080"/>
      <c r="D205" s="1973" t="s">
        <v>519</v>
      </c>
      <c r="E205" s="2086" t="s">
        <v>41</v>
      </c>
      <c r="F205" s="2090" t="s">
        <v>590</v>
      </c>
      <c r="G205" s="706" t="s">
        <v>143</v>
      </c>
      <c r="H205" s="957">
        <f>I205+K205</f>
        <v>0</v>
      </c>
      <c r="I205" s="951">
        <v>0</v>
      </c>
      <c r="J205" s="958"/>
      <c r="K205" s="953">
        <v>0</v>
      </c>
      <c r="L205" s="954">
        <v>0</v>
      </c>
      <c r="M205" s="955">
        <v>0</v>
      </c>
      <c r="N205" s="170" t="s">
        <v>591</v>
      </c>
      <c r="O205" s="186" t="s">
        <v>42</v>
      </c>
      <c r="P205" s="187"/>
      <c r="Q205" s="156"/>
      <c r="R205" s="675"/>
      <c r="S205" s="675"/>
      <c r="T205" s="675"/>
      <c r="U205" s="675"/>
      <c r="V205" s="675"/>
      <c r="W205" s="675"/>
      <c r="X205" s="671"/>
      <c r="Y205" s="671"/>
    </row>
    <row r="206" spans="1:25">
      <c r="A206" s="2075"/>
      <c r="B206" s="2078"/>
      <c r="C206" s="2081"/>
      <c r="D206" s="1974"/>
      <c r="E206" s="2087"/>
      <c r="F206" s="2091"/>
      <c r="G206" s="157" t="s">
        <v>80</v>
      </c>
      <c r="H206" s="945">
        <f>I206+K206</f>
        <v>1681.75</v>
      </c>
      <c r="I206" s="946">
        <v>1681.75</v>
      </c>
      <c r="J206" s="959"/>
      <c r="K206" s="948">
        <v>0</v>
      </c>
      <c r="L206" s="956">
        <v>0</v>
      </c>
      <c r="M206" s="950">
        <v>0</v>
      </c>
      <c r="N206" s="210"/>
      <c r="O206" s="190"/>
      <c r="P206" s="191"/>
      <c r="Q206" s="161"/>
      <c r="R206" s="675"/>
      <c r="S206" s="675"/>
      <c r="T206" s="675"/>
      <c r="U206" s="675"/>
      <c r="V206" s="675"/>
      <c r="W206" s="675"/>
      <c r="X206" s="671"/>
      <c r="Y206" s="671"/>
    </row>
    <row r="207" spans="1:25">
      <c r="A207" s="2075"/>
      <c r="B207" s="2078"/>
      <c r="C207" s="2081"/>
      <c r="D207" s="1974"/>
      <c r="E207" s="2088"/>
      <c r="F207" s="2092"/>
      <c r="G207" s="157" t="s">
        <v>37</v>
      </c>
      <c r="H207" s="945">
        <f>I207+K207</f>
        <v>340</v>
      </c>
      <c r="I207" s="946">
        <v>340</v>
      </c>
      <c r="J207" s="959"/>
      <c r="K207" s="948">
        <v>0</v>
      </c>
      <c r="L207" s="956">
        <v>0</v>
      </c>
      <c r="M207" s="950">
        <v>0</v>
      </c>
      <c r="N207" s="210"/>
      <c r="O207" s="208"/>
      <c r="P207" s="209"/>
      <c r="Q207" s="163"/>
      <c r="R207" s="675"/>
      <c r="S207" s="675"/>
      <c r="T207" s="675"/>
      <c r="U207" s="675"/>
      <c r="V207" s="675"/>
      <c r="W207" s="675"/>
      <c r="X207" s="671"/>
      <c r="Y207" s="671"/>
    </row>
    <row r="208" spans="1:25" ht="13.8" thickBot="1">
      <c r="A208" s="2076"/>
      <c r="B208" s="2079"/>
      <c r="C208" s="2082"/>
      <c r="D208" s="1975"/>
      <c r="E208" s="2089"/>
      <c r="F208" s="2089"/>
      <c r="G208" s="164" t="s">
        <v>12</v>
      </c>
      <c r="H208" s="939">
        <f t="shared" ref="H208:M208" si="56">SUM(H205:H207)</f>
        <v>2021.75</v>
      </c>
      <c r="I208" s="940">
        <f t="shared" si="56"/>
        <v>2021.75</v>
      </c>
      <c r="J208" s="941">
        <f t="shared" si="56"/>
        <v>0</v>
      </c>
      <c r="K208" s="942">
        <f t="shared" si="56"/>
        <v>0</v>
      </c>
      <c r="L208" s="943">
        <f t="shared" si="56"/>
        <v>0</v>
      </c>
      <c r="M208" s="944">
        <f t="shared" si="56"/>
        <v>0</v>
      </c>
      <c r="N208" s="211"/>
      <c r="O208" s="194"/>
      <c r="P208" s="246"/>
      <c r="Q208" s="168"/>
      <c r="R208" s="675"/>
      <c r="S208" s="675"/>
      <c r="T208" s="675"/>
      <c r="U208" s="675"/>
      <c r="V208" s="675"/>
      <c r="W208" s="675"/>
      <c r="X208" s="671"/>
      <c r="Y208" s="671"/>
    </row>
    <row r="209" spans="1:25" ht="13.2" customHeight="1">
      <c r="A209" s="2074"/>
      <c r="B209" s="2077"/>
      <c r="C209" s="2080"/>
      <c r="D209" s="1973" t="s">
        <v>203</v>
      </c>
      <c r="E209" s="2086" t="s">
        <v>41</v>
      </c>
      <c r="F209" s="2090" t="s">
        <v>178</v>
      </c>
      <c r="G209" s="706" t="s">
        <v>143</v>
      </c>
      <c r="H209" s="957">
        <f>I209+K209</f>
        <v>0</v>
      </c>
      <c r="I209" s="951">
        <v>0</v>
      </c>
      <c r="J209" s="958"/>
      <c r="K209" s="953">
        <v>0</v>
      </c>
      <c r="L209" s="954">
        <v>0</v>
      </c>
      <c r="M209" s="955">
        <v>0</v>
      </c>
      <c r="N209" s="210" t="s">
        <v>147</v>
      </c>
      <c r="O209" s="208" t="s">
        <v>42</v>
      </c>
      <c r="P209" s="187"/>
      <c r="Q209" s="156"/>
      <c r="R209" s="675"/>
      <c r="S209" s="675"/>
      <c r="T209" s="675"/>
      <c r="U209" s="675"/>
      <c r="V209" s="675"/>
      <c r="W209" s="675"/>
      <c r="X209" s="671"/>
      <c r="Y209" s="671"/>
    </row>
    <row r="210" spans="1:25">
      <c r="A210" s="2075"/>
      <c r="B210" s="2078"/>
      <c r="C210" s="2081"/>
      <c r="D210" s="1974"/>
      <c r="E210" s="2087"/>
      <c r="F210" s="2091"/>
      <c r="G210" s="157" t="s">
        <v>80</v>
      </c>
      <c r="H210" s="945">
        <f>I210+K210</f>
        <v>276.65999999999997</v>
      </c>
      <c r="I210" s="946">
        <v>0.7</v>
      </c>
      <c r="J210" s="959"/>
      <c r="K210" s="1558">
        <v>275.95999999999998</v>
      </c>
      <c r="L210" s="956">
        <v>0</v>
      </c>
      <c r="M210" s="950">
        <v>0</v>
      </c>
      <c r="N210" s="210"/>
      <c r="O210" s="190"/>
      <c r="P210" s="191"/>
      <c r="Q210" s="161"/>
      <c r="R210" s="675"/>
      <c r="S210" s="675"/>
      <c r="T210" s="675"/>
      <c r="U210" s="675"/>
      <c r="V210" s="675"/>
      <c r="W210" s="675"/>
      <c r="X210" s="671"/>
      <c r="Y210" s="671"/>
    </row>
    <row r="211" spans="1:25">
      <c r="A211" s="2075"/>
      <c r="B211" s="2078"/>
      <c r="C211" s="2081"/>
      <c r="D211" s="1974"/>
      <c r="E211" s="2088"/>
      <c r="F211" s="2092"/>
      <c r="G211" s="157" t="s">
        <v>37</v>
      </c>
      <c r="H211" s="945">
        <f>I211+K211</f>
        <v>2.4</v>
      </c>
      <c r="I211" s="946">
        <v>2.4</v>
      </c>
      <c r="J211" s="1443">
        <v>2.0099999999999998</v>
      </c>
      <c r="K211" s="948">
        <v>0</v>
      </c>
      <c r="L211" s="956">
        <v>0</v>
      </c>
      <c r="M211" s="950">
        <v>0</v>
      </c>
      <c r="N211" s="210"/>
      <c r="O211" s="208"/>
      <c r="P211" s="209"/>
      <c r="Q211" s="163"/>
      <c r="R211" s="675"/>
      <c r="S211" s="675"/>
      <c r="T211" s="675"/>
      <c r="U211" s="675"/>
      <c r="V211" s="675"/>
      <c r="W211" s="675"/>
      <c r="X211" s="671"/>
      <c r="Y211" s="671"/>
    </row>
    <row r="212" spans="1:25" ht="19.8" customHeight="1" thickBot="1">
      <c r="A212" s="2076"/>
      <c r="B212" s="2079"/>
      <c r="C212" s="2082"/>
      <c r="D212" s="1975"/>
      <c r="E212" s="2089"/>
      <c r="F212" s="2089"/>
      <c r="G212" s="164" t="s">
        <v>12</v>
      </c>
      <c r="H212" s="939">
        <f t="shared" ref="H212:M212" si="57">SUM(H209:H211)</f>
        <v>279.05999999999995</v>
      </c>
      <c r="I212" s="940">
        <f t="shared" si="57"/>
        <v>3.0999999999999996</v>
      </c>
      <c r="J212" s="941">
        <f t="shared" si="57"/>
        <v>2.0099999999999998</v>
      </c>
      <c r="K212" s="942">
        <f t="shared" si="57"/>
        <v>275.95999999999998</v>
      </c>
      <c r="L212" s="942">
        <f t="shared" si="57"/>
        <v>0</v>
      </c>
      <c r="M212" s="944">
        <f t="shared" si="57"/>
        <v>0</v>
      </c>
      <c r="N212" s="211"/>
      <c r="O212" s="194"/>
      <c r="P212" s="195"/>
      <c r="Q212" s="168"/>
      <c r="R212" s="675"/>
      <c r="S212" s="675"/>
      <c r="T212" s="675"/>
      <c r="U212" s="675"/>
      <c r="V212" s="675"/>
      <c r="W212" s="675"/>
      <c r="X212" s="671"/>
      <c r="Y212" s="671"/>
    </row>
    <row r="213" spans="1:25" ht="13.2" customHeight="1">
      <c r="A213" s="2074"/>
      <c r="B213" s="2077"/>
      <c r="C213" s="2080"/>
      <c r="D213" s="1973" t="s">
        <v>204</v>
      </c>
      <c r="E213" s="2086" t="s">
        <v>41</v>
      </c>
      <c r="F213" s="2090" t="s">
        <v>178</v>
      </c>
      <c r="G213" s="706" t="s">
        <v>143</v>
      </c>
      <c r="H213" s="957">
        <f>I213+K213</f>
        <v>0</v>
      </c>
      <c r="I213" s="951">
        <v>0</v>
      </c>
      <c r="J213" s="958"/>
      <c r="K213" s="953">
        <v>0</v>
      </c>
      <c r="L213" s="954">
        <v>0</v>
      </c>
      <c r="M213" s="955">
        <v>0</v>
      </c>
      <c r="N213" s="170" t="s">
        <v>146</v>
      </c>
      <c r="O213" s="186" t="s">
        <v>42</v>
      </c>
      <c r="P213" s="187"/>
      <c r="Q213" s="156"/>
      <c r="R213" s="675"/>
      <c r="S213" s="675"/>
      <c r="T213" s="675"/>
      <c r="U213" s="675"/>
      <c r="V213" s="675"/>
      <c r="W213" s="675"/>
      <c r="X213" s="671"/>
      <c r="Y213" s="671"/>
    </row>
    <row r="214" spans="1:25">
      <c r="A214" s="2075"/>
      <c r="B214" s="2078"/>
      <c r="C214" s="2081"/>
      <c r="D214" s="1974"/>
      <c r="E214" s="2087"/>
      <c r="F214" s="2091"/>
      <c r="G214" s="157" t="s">
        <v>80</v>
      </c>
      <c r="H214" s="945">
        <f>I214+K214</f>
        <v>73.84</v>
      </c>
      <c r="I214" s="946">
        <v>0.54</v>
      </c>
      <c r="J214" s="959"/>
      <c r="K214" s="948">
        <v>73.3</v>
      </c>
      <c r="L214" s="956">
        <v>0</v>
      </c>
      <c r="M214" s="950">
        <v>0</v>
      </c>
      <c r="N214" s="210" t="s">
        <v>147</v>
      </c>
      <c r="O214" s="190" t="s">
        <v>42</v>
      </c>
      <c r="P214" s="191"/>
      <c r="Q214" s="161"/>
      <c r="R214" s="675"/>
      <c r="S214" s="675"/>
      <c r="T214" s="675"/>
      <c r="U214" s="675"/>
      <c r="V214" s="675"/>
      <c r="W214" s="675"/>
      <c r="X214" s="671"/>
      <c r="Y214" s="671"/>
    </row>
    <row r="215" spans="1:25">
      <c r="A215" s="2075"/>
      <c r="B215" s="2078"/>
      <c r="C215" s="2081"/>
      <c r="D215" s="1974"/>
      <c r="E215" s="2088"/>
      <c r="F215" s="2092"/>
      <c r="G215" s="157" t="s">
        <v>37</v>
      </c>
      <c r="H215" s="945">
        <f>I215+K215</f>
        <v>29</v>
      </c>
      <c r="I215" s="946">
        <v>0</v>
      </c>
      <c r="J215" s="947">
        <v>0</v>
      </c>
      <c r="K215" s="948">
        <v>29</v>
      </c>
      <c r="L215" s="956">
        <v>0</v>
      </c>
      <c r="M215" s="950">
        <v>0</v>
      </c>
      <c r="N215" s="210"/>
      <c r="O215" s="208"/>
      <c r="P215" s="209"/>
      <c r="Q215" s="163"/>
      <c r="R215" s="675"/>
      <c r="S215" s="675"/>
      <c r="T215" s="675"/>
      <c r="U215" s="675"/>
      <c r="V215" s="675"/>
      <c r="W215" s="675"/>
      <c r="X215" s="671"/>
      <c r="Y215" s="671"/>
    </row>
    <row r="216" spans="1:25">
      <c r="A216" s="2075"/>
      <c r="B216" s="2078"/>
      <c r="C216" s="2081"/>
      <c r="D216" s="1974"/>
      <c r="E216" s="2088"/>
      <c r="F216" s="2088"/>
      <c r="G216" s="84"/>
      <c r="H216" s="962"/>
      <c r="I216" s="963"/>
      <c r="J216" s="964"/>
      <c r="K216" s="965"/>
      <c r="L216" s="966"/>
      <c r="M216" s="967"/>
      <c r="N216" s="210"/>
      <c r="O216" s="208"/>
      <c r="P216" s="209"/>
      <c r="Q216" s="163"/>
      <c r="R216" s="675"/>
      <c r="S216" s="675"/>
      <c r="T216" s="675"/>
      <c r="U216" s="675"/>
      <c r="V216" s="675"/>
      <c r="W216" s="675"/>
      <c r="X216" s="671"/>
      <c r="Y216" s="671"/>
    </row>
    <row r="217" spans="1:25" ht="28.95" customHeight="1" thickBot="1">
      <c r="A217" s="2076"/>
      <c r="B217" s="2079"/>
      <c r="C217" s="2082"/>
      <c r="D217" s="1975"/>
      <c r="E217" s="2089"/>
      <c r="F217" s="2089"/>
      <c r="G217" s="164" t="s">
        <v>12</v>
      </c>
      <c r="H217" s="939">
        <f t="shared" ref="H217:M217" si="58">SUM(H213:H215)</f>
        <v>102.84</v>
      </c>
      <c r="I217" s="940">
        <f t="shared" si="58"/>
        <v>0.54</v>
      </c>
      <c r="J217" s="941">
        <f t="shared" si="58"/>
        <v>0</v>
      </c>
      <c r="K217" s="942">
        <f t="shared" si="58"/>
        <v>102.3</v>
      </c>
      <c r="L217" s="942">
        <f t="shared" si="58"/>
        <v>0</v>
      </c>
      <c r="M217" s="942">
        <f t="shared" si="58"/>
        <v>0</v>
      </c>
      <c r="N217" s="211"/>
      <c r="O217" s="194"/>
      <c r="P217" s="195"/>
      <c r="Q217" s="168"/>
      <c r="R217" s="675"/>
      <c r="S217" s="675"/>
      <c r="T217" s="675"/>
      <c r="U217" s="675"/>
      <c r="V217" s="675"/>
      <c r="W217" s="675"/>
      <c r="X217" s="671"/>
      <c r="Y217" s="671"/>
    </row>
    <row r="218" spans="1:25" ht="13.2" customHeight="1">
      <c r="A218" s="2074"/>
      <c r="B218" s="2077"/>
      <c r="C218" s="2080"/>
      <c r="D218" s="1973" t="s">
        <v>205</v>
      </c>
      <c r="E218" s="2086" t="s">
        <v>41</v>
      </c>
      <c r="F218" s="2090" t="s">
        <v>178</v>
      </c>
      <c r="G218" s="706" t="s">
        <v>143</v>
      </c>
      <c r="H218" s="957">
        <f>I218+K218</f>
        <v>0</v>
      </c>
      <c r="I218" s="951">
        <v>0</v>
      </c>
      <c r="J218" s="958"/>
      <c r="K218" s="953">
        <v>0</v>
      </c>
      <c r="L218" s="954">
        <v>0</v>
      </c>
      <c r="M218" s="955">
        <v>0</v>
      </c>
      <c r="N218" s="170" t="s">
        <v>147</v>
      </c>
      <c r="O218" s="186" t="s">
        <v>42</v>
      </c>
      <c r="P218" s="187"/>
      <c r="Q218" s="156"/>
      <c r="R218" s="675"/>
      <c r="S218" s="675"/>
      <c r="T218" s="675"/>
      <c r="U218" s="675"/>
      <c r="V218" s="675"/>
      <c r="W218" s="675"/>
      <c r="X218" s="671"/>
      <c r="Y218" s="671"/>
    </row>
    <row r="219" spans="1:25">
      <c r="A219" s="2075"/>
      <c r="B219" s="2078"/>
      <c r="C219" s="2081"/>
      <c r="D219" s="1974"/>
      <c r="E219" s="2087"/>
      <c r="F219" s="2091"/>
      <c r="G219" s="157" t="s">
        <v>80</v>
      </c>
      <c r="H219" s="945">
        <f>I219+K219</f>
        <v>1142.4000000000001</v>
      </c>
      <c r="I219" s="946">
        <v>0</v>
      </c>
      <c r="J219" s="959"/>
      <c r="K219" s="948">
        <v>1142.4000000000001</v>
      </c>
      <c r="L219" s="956">
        <v>0</v>
      </c>
      <c r="M219" s="950">
        <v>0</v>
      </c>
      <c r="N219" s="210"/>
      <c r="O219" s="190"/>
      <c r="P219" s="191"/>
      <c r="Q219" s="161"/>
      <c r="R219" s="675"/>
      <c r="S219" s="675"/>
      <c r="T219" s="675"/>
      <c r="U219" s="675"/>
      <c r="V219" s="675"/>
      <c r="W219" s="675"/>
      <c r="X219" s="671"/>
      <c r="Y219" s="671"/>
    </row>
    <row r="220" spans="1:25">
      <c r="A220" s="2075"/>
      <c r="B220" s="2078"/>
      <c r="C220" s="2081"/>
      <c r="D220" s="1974"/>
      <c r="E220" s="2088"/>
      <c r="F220" s="2092"/>
      <c r="G220" s="157" t="s">
        <v>37</v>
      </c>
      <c r="H220" s="945">
        <f>I220+K220</f>
        <v>353.5</v>
      </c>
      <c r="I220" s="946">
        <v>0</v>
      </c>
      <c r="J220" s="959"/>
      <c r="K220" s="948">
        <v>353.5</v>
      </c>
      <c r="L220" s="956">
        <v>0</v>
      </c>
      <c r="M220" s="950">
        <v>0</v>
      </c>
      <c r="N220" s="210"/>
      <c r="O220" s="208"/>
      <c r="P220" s="209"/>
      <c r="Q220" s="163"/>
      <c r="R220" s="675"/>
      <c r="S220" s="675"/>
      <c r="T220" s="675"/>
      <c r="U220" s="675"/>
      <c r="V220" s="675"/>
      <c r="W220" s="675"/>
      <c r="X220" s="671"/>
      <c r="Y220" s="671"/>
    </row>
    <row r="221" spans="1:25" ht="13.8" thickBot="1">
      <c r="A221" s="2076"/>
      <c r="B221" s="2079"/>
      <c r="C221" s="2082"/>
      <c r="D221" s="1975"/>
      <c r="E221" s="2089"/>
      <c r="F221" s="2089"/>
      <c r="G221" s="164" t="s">
        <v>12</v>
      </c>
      <c r="H221" s="939">
        <f t="shared" ref="H221:M221" si="59">SUM(H218:H220)</f>
        <v>1495.9</v>
      </c>
      <c r="I221" s="940">
        <f t="shared" si="59"/>
        <v>0</v>
      </c>
      <c r="J221" s="941">
        <f t="shared" si="59"/>
        <v>0</v>
      </c>
      <c r="K221" s="942">
        <f t="shared" si="59"/>
        <v>1495.9</v>
      </c>
      <c r="L221" s="942">
        <f t="shared" si="59"/>
        <v>0</v>
      </c>
      <c r="M221" s="942">
        <f t="shared" si="59"/>
        <v>0</v>
      </c>
      <c r="N221" s="211"/>
      <c r="O221" s="194"/>
      <c r="P221" s="195"/>
      <c r="Q221" s="168"/>
      <c r="R221" s="675"/>
      <c r="S221" s="675"/>
      <c r="T221" s="675"/>
      <c r="U221" s="675"/>
      <c r="V221" s="675"/>
      <c r="W221" s="675"/>
      <c r="X221" s="671"/>
      <c r="Y221" s="671"/>
    </row>
    <row r="222" spans="1:25" ht="13.2" customHeight="1">
      <c r="A222" s="2074"/>
      <c r="B222" s="2077"/>
      <c r="C222" s="2080"/>
      <c r="D222" s="1973" t="s">
        <v>206</v>
      </c>
      <c r="E222" s="2086" t="s">
        <v>41</v>
      </c>
      <c r="F222" s="2090" t="s">
        <v>178</v>
      </c>
      <c r="G222" s="706" t="s">
        <v>143</v>
      </c>
      <c r="H222" s="957">
        <f>I222+K222</f>
        <v>0</v>
      </c>
      <c r="I222" s="951">
        <v>0</v>
      </c>
      <c r="J222" s="958"/>
      <c r="K222" s="953">
        <v>0</v>
      </c>
      <c r="L222" s="954">
        <v>0</v>
      </c>
      <c r="M222" s="955">
        <v>0</v>
      </c>
      <c r="N222" s="170" t="s">
        <v>592</v>
      </c>
      <c r="O222" s="186"/>
      <c r="P222" s="187"/>
      <c r="Q222" s="156"/>
      <c r="R222" s="675"/>
      <c r="S222" s="675"/>
      <c r="T222" s="675"/>
      <c r="U222" s="675"/>
      <c r="V222" s="675"/>
      <c r="W222" s="675"/>
      <c r="X222" s="671"/>
      <c r="Y222" s="671"/>
    </row>
    <row r="223" spans="1:25">
      <c r="A223" s="2075"/>
      <c r="B223" s="2078"/>
      <c r="C223" s="2081"/>
      <c r="D223" s="1974"/>
      <c r="E223" s="2087"/>
      <c r="F223" s="2091"/>
      <c r="G223" s="157" t="s">
        <v>80</v>
      </c>
      <c r="H223" s="945">
        <f>I223+K223</f>
        <v>0</v>
      </c>
      <c r="I223" s="946">
        <v>0</v>
      </c>
      <c r="J223" s="959"/>
      <c r="K223" s="948">
        <v>0</v>
      </c>
      <c r="L223" s="956">
        <v>0</v>
      </c>
      <c r="M223" s="950">
        <v>0</v>
      </c>
      <c r="N223" s="171" t="s">
        <v>593</v>
      </c>
      <c r="O223" s="190"/>
      <c r="P223" s="191"/>
      <c r="Q223" s="161"/>
      <c r="R223" s="675"/>
      <c r="S223" s="675"/>
      <c r="T223" s="675"/>
      <c r="U223" s="675"/>
      <c r="V223" s="675"/>
      <c r="W223" s="675"/>
      <c r="X223" s="671"/>
      <c r="Y223" s="671"/>
    </row>
    <row r="224" spans="1:25">
      <c r="A224" s="2075"/>
      <c r="B224" s="2078"/>
      <c r="C224" s="2081"/>
      <c r="D224" s="1974"/>
      <c r="E224" s="2088"/>
      <c r="F224" s="2092"/>
      <c r="G224" s="157" t="s">
        <v>37</v>
      </c>
      <c r="H224" s="945">
        <f>I224+K224</f>
        <v>0</v>
      </c>
      <c r="I224" s="946">
        <v>0</v>
      </c>
      <c r="J224" s="947"/>
      <c r="K224" s="948">
        <v>0</v>
      </c>
      <c r="L224" s="956"/>
      <c r="M224" s="950"/>
      <c r="N224" s="210"/>
      <c r="O224" s="208"/>
      <c r="P224" s="209"/>
      <c r="Q224" s="163"/>
      <c r="R224" s="675"/>
      <c r="S224" s="675"/>
      <c r="T224" s="675"/>
      <c r="U224" s="675"/>
      <c r="V224" s="675"/>
      <c r="W224" s="675"/>
      <c r="X224" s="671"/>
      <c r="Y224" s="671"/>
    </row>
    <row r="225" spans="1:25" ht="13.8" thickBot="1">
      <c r="A225" s="2076"/>
      <c r="B225" s="2079"/>
      <c r="C225" s="2082"/>
      <c r="D225" s="1975"/>
      <c r="E225" s="2089"/>
      <c r="F225" s="2089"/>
      <c r="G225" s="164" t="s">
        <v>12</v>
      </c>
      <c r="H225" s="939">
        <f t="shared" ref="H225:M225" si="60">SUM(H222:H224)</f>
        <v>0</v>
      </c>
      <c r="I225" s="940">
        <f t="shared" si="60"/>
        <v>0</v>
      </c>
      <c r="J225" s="941">
        <f t="shared" si="60"/>
        <v>0</v>
      </c>
      <c r="K225" s="942">
        <f t="shared" si="60"/>
        <v>0</v>
      </c>
      <c r="L225" s="943">
        <f t="shared" si="60"/>
        <v>0</v>
      </c>
      <c r="M225" s="944">
        <f t="shared" si="60"/>
        <v>0</v>
      </c>
      <c r="N225" s="211"/>
      <c r="O225" s="194"/>
      <c r="P225" s="195"/>
      <c r="Q225" s="168"/>
      <c r="R225" s="675"/>
      <c r="S225" s="675"/>
      <c r="T225" s="675"/>
      <c r="U225" s="675"/>
      <c r="V225" s="675"/>
      <c r="W225" s="675"/>
      <c r="X225" s="671"/>
      <c r="Y225" s="671"/>
    </row>
    <row r="226" spans="1:25" ht="13.2" customHeight="1">
      <c r="A226" s="230"/>
      <c r="B226" s="247"/>
      <c r="C226" s="248"/>
      <c r="D226" s="2138" t="s">
        <v>207</v>
      </c>
      <c r="E226" s="1487" t="s">
        <v>41</v>
      </c>
      <c r="F226" s="249" t="s">
        <v>157</v>
      </c>
      <c r="G226" s="250" t="s">
        <v>143</v>
      </c>
      <c r="H226" s="1005">
        <f>I226+K226</f>
        <v>102.19999999999999</v>
      </c>
      <c r="I226" s="1020">
        <v>0.6</v>
      </c>
      <c r="J226" s="1020">
        <v>0</v>
      </c>
      <c r="K226" s="1440">
        <v>101.6</v>
      </c>
      <c r="L226" s="1009">
        <v>0</v>
      </c>
      <c r="M226" s="1021">
        <v>0</v>
      </c>
      <c r="N226" s="251" t="s">
        <v>594</v>
      </c>
      <c r="O226" s="233" t="s">
        <v>42</v>
      </c>
      <c r="P226" s="234"/>
      <c r="Q226" s="252"/>
      <c r="R226" s="675"/>
      <c r="S226" s="675"/>
      <c r="T226" s="675"/>
      <c r="U226" s="675"/>
      <c r="V226" s="675"/>
      <c r="W226" s="675"/>
      <c r="X226" s="671"/>
      <c r="Y226" s="671"/>
    </row>
    <row r="227" spans="1:25">
      <c r="A227" s="1459"/>
      <c r="B227" s="1485"/>
      <c r="C227" s="2141"/>
      <c r="D227" s="2139"/>
      <c r="E227" s="1462"/>
      <c r="F227" s="253"/>
      <c r="G227" s="254" t="s">
        <v>80</v>
      </c>
      <c r="H227" s="1010">
        <f>I227+K227</f>
        <v>589.03</v>
      </c>
      <c r="I227" s="1559">
        <v>7.13</v>
      </c>
      <c r="J227" s="1559">
        <v>4.2699999999999996</v>
      </c>
      <c r="K227" s="972">
        <v>581.9</v>
      </c>
      <c r="L227" s="1014">
        <v>0</v>
      </c>
      <c r="M227" s="1022">
        <v>0</v>
      </c>
      <c r="N227" s="255"/>
      <c r="O227" s="237"/>
      <c r="P227" s="238"/>
      <c r="Q227" s="256"/>
      <c r="R227" s="675"/>
      <c r="S227" s="675"/>
      <c r="T227" s="675"/>
      <c r="U227" s="675"/>
      <c r="V227" s="675"/>
      <c r="W227" s="675"/>
      <c r="X227" s="671"/>
      <c r="Y227" s="671"/>
    </row>
    <row r="228" spans="1:25">
      <c r="A228" s="1459"/>
      <c r="B228" s="1485"/>
      <c r="C228" s="2142"/>
      <c r="D228" s="2139"/>
      <c r="E228" s="1462"/>
      <c r="F228" s="253"/>
      <c r="G228" s="240" t="s">
        <v>37</v>
      </c>
      <c r="H228" s="1015">
        <f>I228+K228</f>
        <v>0.32</v>
      </c>
      <c r="I228" s="1023">
        <v>0.32</v>
      </c>
      <c r="J228" s="1023">
        <v>0.3</v>
      </c>
      <c r="K228" s="956">
        <v>0</v>
      </c>
      <c r="L228" s="1018">
        <v>0</v>
      </c>
      <c r="M228" s="949">
        <v>0</v>
      </c>
      <c r="N228" s="257"/>
      <c r="O228" s="241"/>
      <c r="P228" s="242"/>
      <c r="Q228" s="259"/>
      <c r="R228" s="675"/>
      <c r="S228" s="675"/>
      <c r="T228" s="675"/>
      <c r="U228" s="675"/>
      <c r="V228" s="675"/>
      <c r="W228" s="675"/>
      <c r="X228" s="671"/>
      <c r="Y228" s="671"/>
    </row>
    <row r="229" spans="1:25" ht="21.6" customHeight="1" thickBot="1">
      <c r="A229" s="244"/>
      <c r="B229" s="260"/>
      <c r="C229" s="2143"/>
      <c r="D229" s="2140"/>
      <c r="E229" s="1488"/>
      <c r="F229" s="261"/>
      <c r="G229" s="262" t="s">
        <v>12</v>
      </c>
      <c r="H229" s="1019">
        <f>H226+H227+H228</f>
        <v>691.55000000000007</v>
      </c>
      <c r="I229" s="1019">
        <f t="shared" ref="I229:M229" si="61">I226+I227+I228</f>
        <v>8.0499999999999989</v>
      </c>
      <c r="J229" s="1019">
        <f t="shared" si="61"/>
        <v>4.5699999999999994</v>
      </c>
      <c r="K229" s="1019">
        <f t="shared" si="61"/>
        <v>683.5</v>
      </c>
      <c r="L229" s="1019">
        <f t="shared" si="61"/>
        <v>0</v>
      </c>
      <c r="M229" s="1019">
        <f t="shared" si="61"/>
        <v>0</v>
      </c>
      <c r="N229" s="1069"/>
      <c r="O229" s="194"/>
      <c r="P229" s="195"/>
      <c r="Q229" s="196"/>
      <c r="R229" s="675"/>
      <c r="S229" s="675"/>
      <c r="T229" s="675"/>
      <c r="U229" s="675"/>
      <c r="V229" s="675"/>
      <c r="W229" s="675"/>
      <c r="X229" s="671"/>
      <c r="Y229" s="671"/>
    </row>
    <row r="230" spans="1:25" ht="13.2" customHeight="1">
      <c r="A230" s="2129"/>
      <c r="B230" s="2132"/>
      <c r="C230" s="2135"/>
      <c r="D230" s="1973" t="s">
        <v>208</v>
      </c>
      <c r="E230" s="2086" t="s">
        <v>41</v>
      </c>
      <c r="F230" s="2090" t="s">
        <v>178</v>
      </c>
      <c r="G230" s="706" t="s">
        <v>143</v>
      </c>
      <c r="H230" s="957">
        <f>I230+K230</f>
        <v>0</v>
      </c>
      <c r="I230" s="951">
        <v>0</v>
      </c>
      <c r="J230" s="958"/>
      <c r="K230" s="953">
        <v>0</v>
      </c>
      <c r="L230" s="954">
        <v>0</v>
      </c>
      <c r="M230" s="955">
        <v>0</v>
      </c>
      <c r="N230" s="251" t="s">
        <v>147</v>
      </c>
      <c r="O230" s="233" t="s">
        <v>42</v>
      </c>
      <c r="P230" s="234"/>
      <c r="Q230" s="252"/>
      <c r="R230" s="675"/>
      <c r="S230" s="675"/>
      <c r="T230" s="675"/>
      <c r="U230" s="675"/>
      <c r="V230" s="675"/>
      <c r="W230" s="675"/>
      <c r="X230" s="671"/>
      <c r="Y230" s="671"/>
    </row>
    <row r="231" spans="1:25" ht="12" customHeight="1">
      <c r="A231" s="2130"/>
      <c r="B231" s="2133"/>
      <c r="C231" s="2136"/>
      <c r="D231" s="1974"/>
      <c r="E231" s="2087"/>
      <c r="F231" s="2091"/>
      <c r="G231" s="157" t="s">
        <v>80</v>
      </c>
      <c r="H231" s="945">
        <f>I231+K231</f>
        <v>0</v>
      </c>
      <c r="I231" s="946">
        <v>0</v>
      </c>
      <c r="J231" s="959"/>
      <c r="K231" s="948">
        <v>0</v>
      </c>
      <c r="L231" s="956">
        <v>0</v>
      </c>
      <c r="M231" s="950">
        <v>0</v>
      </c>
      <c r="N231" s="255"/>
      <c r="O231" s="237"/>
      <c r="P231" s="238"/>
      <c r="Q231" s="256"/>
      <c r="R231" s="675"/>
      <c r="S231" s="675"/>
      <c r="T231" s="675"/>
      <c r="U231" s="675"/>
      <c r="V231" s="675"/>
      <c r="W231" s="675"/>
      <c r="X231" s="671"/>
      <c r="Y231" s="671"/>
    </row>
    <row r="232" spans="1:25">
      <c r="A232" s="2130"/>
      <c r="B232" s="2133"/>
      <c r="C232" s="2136"/>
      <c r="D232" s="1974"/>
      <c r="E232" s="2088"/>
      <c r="F232" s="2092"/>
      <c r="G232" s="157" t="s">
        <v>37</v>
      </c>
      <c r="H232" s="945">
        <f>I232+K232</f>
        <v>86.4</v>
      </c>
      <c r="I232" s="946">
        <v>5.9</v>
      </c>
      <c r="J232" s="947">
        <v>1.88</v>
      </c>
      <c r="K232" s="948">
        <v>80.5</v>
      </c>
      <c r="L232" s="956">
        <v>0</v>
      </c>
      <c r="M232" s="950">
        <v>0</v>
      </c>
      <c r="N232" s="257"/>
      <c r="O232" s="241"/>
      <c r="P232" s="242"/>
      <c r="Q232" s="259"/>
      <c r="R232" s="675"/>
      <c r="S232" s="675"/>
      <c r="T232" s="675"/>
      <c r="U232" s="675"/>
      <c r="V232" s="675"/>
      <c r="W232" s="675"/>
      <c r="X232" s="671"/>
      <c r="Y232" s="671"/>
    </row>
    <row r="233" spans="1:25" ht="20.399999999999999" customHeight="1" thickBot="1">
      <c r="A233" s="2131"/>
      <c r="B233" s="2134"/>
      <c r="C233" s="2137"/>
      <c r="D233" s="1975"/>
      <c r="E233" s="2089"/>
      <c r="F233" s="2089"/>
      <c r="G233" s="164" t="s">
        <v>12</v>
      </c>
      <c r="H233" s="939">
        <f>SUM(H230:H232)</f>
        <v>86.4</v>
      </c>
      <c r="I233" s="940">
        <f t="shared" ref="I233:M233" si="62">SUM(I230:I232)</f>
        <v>5.9</v>
      </c>
      <c r="J233" s="941">
        <f t="shared" si="62"/>
        <v>1.88</v>
      </c>
      <c r="K233" s="942">
        <f t="shared" si="62"/>
        <v>80.5</v>
      </c>
      <c r="L233" s="943">
        <f t="shared" si="62"/>
        <v>0</v>
      </c>
      <c r="M233" s="944">
        <f t="shared" si="62"/>
        <v>0</v>
      </c>
      <c r="N233" s="1069"/>
      <c r="O233" s="194"/>
      <c r="P233" s="195"/>
      <c r="Q233" s="196"/>
      <c r="R233" s="675"/>
      <c r="S233" s="675"/>
      <c r="T233" s="675"/>
      <c r="U233" s="675"/>
      <c r="V233" s="675"/>
      <c r="W233" s="675"/>
      <c r="X233" s="671"/>
      <c r="Y233" s="671"/>
    </row>
    <row r="234" spans="1:25" ht="13.2" customHeight="1">
      <c r="A234" s="2129"/>
      <c r="B234" s="2132"/>
      <c r="C234" s="2135"/>
      <c r="D234" s="1973" t="s">
        <v>832</v>
      </c>
      <c r="E234" s="2086" t="s">
        <v>41</v>
      </c>
      <c r="F234" s="2090" t="s">
        <v>178</v>
      </c>
      <c r="G234" s="706" t="s">
        <v>143</v>
      </c>
      <c r="H234" s="957">
        <f>I234+K234</f>
        <v>0</v>
      </c>
      <c r="I234" s="951">
        <v>0</v>
      </c>
      <c r="J234" s="958"/>
      <c r="K234" s="953">
        <v>0</v>
      </c>
      <c r="L234" s="954">
        <v>40.6</v>
      </c>
      <c r="M234" s="955">
        <v>19.399999999999999</v>
      </c>
      <c r="N234" s="251" t="s">
        <v>147</v>
      </c>
      <c r="O234" s="233"/>
      <c r="P234" s="234"/>
      <c r="Q234" s="252" t="s">
        <v>42</v>
      </c>
      <c r="R234" s="675"/>
      <c r="S234" s="675"/>
      <c r="T234" s="675"/>
      <c r="U234" s="675"/>
      <c r="V234" s="675"/>
      <c r="W234" s="675"/>
      <c r="X234" s="671"/>
      <c r="Y234" s="671"/>
    </row>
    <row r="235" spans="1:25">
      <c r="A235" s="2130"/>
      <c r="B235" s="2133"/>
      <c r="C235" s="2136"/>
      <c r="D235" s="1974"/>
      <c r="E235" s="2087"/>
      <c r="F235" s="2091"/>
      <c r="G235" s="157" t="s">
        <v>80</v>
      </c>
      <c r="H235" s="945">
        <f>I235+K235</f>
        <v>0</v>
      </c>
      <c r="I235" s="946">
        <v>0</v>
      </c>
      <c r="J235" s="959"/>
      <c r="K235" s="948">
        <v>0</v>
      </c>
      <c r="L235" s="956">
        <v>230</v>
      </c>
      <c r="M235" s="950">
        <v>110</v>
      </c>
      <c r="N235" s="255"/>
      <c r="O235" s="237"/>
      <c r="P235" s="238"/>
      <c r="Q235" s="256"/>
      <c r="R235" s="675"/>
      <c r="S235" s="675"/>
      <c r="T235" s="675"/>
      <c r="U235" s="675"/>
      <c r="V235" s="675"/>
      <c r="W235" s="675"/>
      <c r="X235" s="671"/>
      <c r="Y235" s="671"/>
    </row>
    <row r="236" spans="1:25" ht="13.2" customHeight="1">
      <c r="A236" s="2130"/>
      <c r="B236" s="2133"/>
      <c r="C236" s="2136"/>
      <c r="D236" s="1974"/>
      <c r="E236" s="2088"/>
      <c r="F236" s="2092"/>
      <c r="G236" s="157" t="s">
        <v>37</v>
      </c>
      <c r="H236" s="945">
        <f>I236+K236</f>
        <v>0</v>
      </c>
      <c r="I236" s="946">
        <v>0</v>
      </c>
      <c r="J236" s="947">
        <v>0</v>
      </c>
      <c r="K236" s="948">
        <v>0</v>
      </c>
      <c r="L236" s="956">
        <v>0</v>
      </c>
      <c r="M236" s="950">
        <v>0</v>
      </c>
      <c r="N236" s="257"/>
      <c r="O236" s="241"/>
      <c r="P236" s="242"/>
      <c r="Q236" s="259"/>
      <c r="R236" s="675"/>
      <c r="S236" s="675"/>
      <c r="T236" s="675"/>
      <c r="U236" s="675"/>
      <c r="V236" s="675"/>
      <c r="W236" s="675"/>
      <c r="X236" s="671"/>
      <c r="Y236" s="671"/>
    </row>
    <row r="237" spans="1:25" ht="13.8" thickBot="1">
      <c r="A237" s="2131"/>
      <c r="B237" s="2134"/>
      <c r="C237" s="2137"/>
      <c r="D237" s="1975"/>
      <c r="E237" s="2089"/>
      <c r="F237" s="2089"/>
      <c r="G237" s="164" t="s">
        <v>12</v>
      </c>
      <c r="H237" s="939">
        <f>SUM(H234:H236)</f>
        <v>0</v>
      </c>
      <c r="I237" s="940">
        <f t="shared" ref="I237:M237" si="63">SUM(I234:I236)</f>
        <v>0</v>
      </c>
      <c r="J237" s="941">
        <f t="shared" si="63"/>
        <v>0</v>
      </c>
      <c r="K237" s="942">
        <f t="shared" si="63"/>
        <v>0</v>
      </c>
      <c r="L237" s="943">
        <f t="shared" si="63"/>
        <v>270.60000000000002</v>
      </c>
      <c r="M237" s="944">
        <f t="shared" si="63"/>
        <v>129.4</v>
      </c>
      <c r="N237" s="1069"/>
      <c r="O237" s="194"/>
      <c r="P237" s="195"/>
      <c r="Q237" s="196"/>
      <c r="R237" s="675"/>
      <c r="S237" s="675"/>
      <c r="T237" s="675"/>
      <c r="U237" s="675"/>
      <c r="V237" s="675"/>
      <c r="W237" s="675"/>
      <c r="X237" s="671"/>
      <c r="Y237" s="671"/>
    </row>
    <row r="238" spans="1:25" ht="39.6" customHeight="1">
      <c r="A238" s="2129"/>
      <c r="B238" s="2132"/>
      <c r="C238" s="2135"/>
      <c r="D238" s="1973" t="s">
        <v>833</v>
      </c>
      <c r="E238" s="2086" t="s">
        <v>41</v>
      </c>
      <c r="F238" s="2090" t="s">
        <v>178</v>
      </c>
      <c r="G238" s="706" t="s">
        <v>143</v>
      </c>
      <c r="H238" s="957">
        <f>I238+K238</f>
        <v>0</v>
      </c>
      <c r="I238" s="951">
        <v>0</v>
      </c>
      <c r="J238" s="958"/>
      <c r="K238" s="953">
        <v>0</v>
      </c>
      <c r="L238" s="954">
        <v>2</v>
      </c>
      <c r="M238" s="955">
        <v>25</v>
      </c>
      <c r="N238" s="251" t="s">
        <v>147</v>
      </c>
      <c r="O238" s="233"/>
      <c r="P238" s="234"/>
      <c r="Q238" s="252" t="s">
        <v>42</v>
      </c>
      <c r="R238" s="675"/>
      <c r="S238" s="675"/>
      <c r="T238" s="675"/>
      <c r="U238" s="675"/>
      <c r="V238" s="675"/>
      <c r="W238" s="675"/>
      <c r="X238" s="671"/>
      <c r="Y238" s="671"/>
    </row>
    <row r="239" spans="1:25" s="671" customFormat="1" ht="13.2" customHeight="1">
      <c r="A239" s="2130"/>
      <c r="B239" s="2133"/>
      <c r="C239" s="2136"/>
      <c r="D239" s="1974"/>
      <c r="E239" s="2087"/>
      <c r="F239" s="2091"/>
      <c r="G239" s="157" t="s">
        <v>80</v>
      </c>
      <c r="H239" s="945">
        <f>I239+K239</f>
        <v>0</v>
      </c>
      <c r="I239" s="946">
        <v>0</v>
      </c>
      <c r="J239" s="959"/>
      <c r="K239" s="948">
        <v>0</v>
      </c>
      <c r="L239" s="956">
        <v>13</v>
      </c>
      <c r="M239" s="950">
        <v>140</v>
      </c>
      <c r="N239" s="255"/>
      <c r="O239" s="237"/>
      <c r="P239" s="238"/>
      <c r="Q239" s="256"/>
      <c r="R239" s="675"/>
      <c r="S239" s="675"/>
      <c r="T239" s="675"/>
      <c r="U239" s="675"/>
      <c r="V239" s="675"/>
      <c r="W239" s="675"/>
    </row>
    <row r="240" spans="1:25" s="671" customFormat="1" ht="13.2" customHeight="1">
      <c r="A240" s="2130"/>
      <c r="B240" s="2133"/>
      <c r="C240" s="2136"/>
      <c r="D240" s="1974"/>
      <c r="E240" s="2088"/>
      <c r="F240" s="2092"/>
      <c r="G240" s="157" t="s">
        <v>37</v>
      </c>
      <c r="H240" s="945">
        <f>I240+K240</f>
        <v>0</v>
      </c>
      <c r="I240" s="946">
        <v>0</v>
      </c>
      <c r="J240" s="947">
        <v>0</v>
      </c>
      <c r="K240" s="948">
        <v>0</v>
      </c>
      <c r="L240" s="956">
        <v>0</v>
      </c>
      <c r="M240" s="950">
        <v>0</v>
      </c>
      <c r="N240" s="1519"/>
      <c r="O240" s="1520"/>
      <c r="P240" s="1521"/>
      <c r="Q240" s="1522"/>
      <c r="R240" s="675"/>
      <c r="S240" s="675"/>
      <c r="T240" s="675"/>
      <c r="U240" s="675"/>
      <c r="V240" s="675"/>
      <c r="W240" s="675"/>
    </row>
    <row r="241" spans="1:25" ht="26.4" customHeight="1" thickBot="1">
      <c r="A241" s="2131"/>
      <c r="B241" s="2134"/>
      <c r="C241" s="2137"/>
      <c r="D241" s="1975"/>
      <c r="E241" s="2089"/>
      <c r="F241" s="2089"/>
      <c r="G241" s="164" t="s">
        <v>12</v>
      </c>
      <c r="H241" s="939">
        <f>SUM(H238:H240)</f>
        <v>0</v>
      </c>
      <c r="I241" s="940">
        <f t="shared" ref="I241:M241" si="64">SUM(I238:I240)</f>
        <v>0</v>
      </c>
      <c r="J241" s="941">
        <f t="shared" si="64"/>
        <v>0</v>
      </c>
      <c r="K241" s="942">
        <f t="shared" si="64"/>
        <v>0</v>
      </c>
      <c r="L241" s="943">
        <f t="shared" si="64"/>
        <v>15</v>
      </c>
      <c r="M241" s="944">
        <f t="shared" si="64"/>
        <v>165</v>
      </c>
      <c r="N241" s="1523"/>
      <c r="O241" s="1524"/>
      <c r="P241" s="1525"/>
      <c r="Q241" s="1526"/>
      <c r="R241" s="675"/>
      <c r="S241" s="675"/>
      <c r="T241" s="675"/>
      <c r="U241" s="675"/>
      <c r="V241" s="675"/>
      <c r="W241" s="675"/>
      <c r="X241" s="671"/>
      <c r="Y241" s="671"/>
    </row>
    <row r="242" spans="1:25" ht="13.2" customHeight="1">
      <c r="A242" s="2074" t="s">
        <v>13</v>
      </c>
      <c r="B242" s="2077" t="s">
        <v>11</v>
      </c>
      <c r="C242" s="2080" t="s">
        <v>13</v>
      </c>
      <c r="D242" s="2126" t="s">
        <v>209</v>
      </c>
      <c r="E242" s="2086" t="s">
        <v>41</v>
      </c>
      <c r="F242" s="2090" t="s">
        <v>210</v>
      </c>
      <c r="G242" s="890" t="s">
        <v>37</v>
      </c>
      <c r="H242" s="1033">
        <f>I242+K242</f>
        <v>848.5</v>
      </c>
      <c r="I242" s="1527">
        <v>0</v>
      </c>
      <c r="J242" s="958"/>
      <c r="K242" s="1528">
        <v>848.5</v>
      </c>
      <c r="L242" s="954">
        <v>0</v>
      </c>
      <c r="M242" s="986">
        <v>0</v>
      </c>
      <c r="N242" s="2120" t="s">
        <v>211</v>
      </c>
      <c r="O242" s="263" t="s">
        <v>42</v>
      </c>
      <c r="P242" s="264"/>
      <c r="Q242" s="265"/>
      <c r="R242" s="675"/>
      <c r="S242" s="675"/>
      <c r="T242" s="169"/>
      <c r="U242" s="675"/>
      <c r="V242" s="675"/>
      <c r="W242" s="675"/>
      <c r="X242" s="671"/>
      <c r="Y242" s="671"/>
    </row>
    <row r="243" spans="1:25" ht="13.2" customHeight="1">
      <c r="A243" s="2075"/>
      <c r="B243" s="2078"/>
      <c r="C243" s="2081"/>
      <c r="D243" s="2127"/>
      <c r="E243" s="2087"/>
      <c r="F243" s="2091"/>
      <c r="G243" s="891" t="s">
        <v>212</v>
      </c>
      <c r="H243" s="1033">
        <f>I243+K243</f>
        <v>2750</v>
      </c>
      <c r="I243" s="960">
        <v>0</v>
      </c>
      <c r="J243" s="959"/>
      <c r="K243" s="961">
        <v>2750</v>
      </c>
      <c r="L243" s="956">
        <v>0</v>
      </c>
      <c r="M243" s="987">
        <v>0</v>
      </c>
      <c r="N243" s="2121"/>
      <c r="O243" s="266"/>
      <c r="P243" s="267"/>
      <c r="Q243" s="268"/>
      <c r="R243" s="675"/>
      <c r="S243" s="675"/>
      <c r="T243" s="169"/>
      <c r="U243" s="675"/>
      <c r="V243" s="675"/>
      <c r="W243" s="675"/>
      <c r="X243" s="671"/>
      <c r="Y243" s="671"/>
    </row>
    <row r="244" spans="1:25" ht="66" customHeight="1">
      <c r="A244" s="2075"/>
      <c r="B244" s="2078"/>
      <c r="C244" s="2081"/>
      <c r="D244" s="2127"/>
      <c r="E244" s="2087"/>
      <c r="F244" s="2091"/>
      <c r="G244" s="84"/>
      <c r="H244" s="962"/>
      <c r="I244" s="1001"/>
      <c r="J244" s="964"/>
      <c r="K244" s="1002"/>
      <c r="L244" s="1024"/>
      <c r="M244" s="988"/>
      <c r="N244" s="2122" t="s">
        <v>213</v>
      </c>
      <c r="O244" s="266"/>
      <c r="P244" s="267"/>
      <c r="Q244" s="268"/>
      <c r="R244" s="675"/>
      <c r="S244" s="675"/>
      <c r="T244" s="169"/>
      <c r="U244" s="675"/>
      <c r="V244" s="675"/>
      <c r="W244" s="675"/>
      <c r="X244" s="671"/>
      <c r="Y244" s="671"/>
    </row>
    <row r="245" spans="1:25" ht="66" customHeight="1">
      <c r="A245" s="2075"/>
      <c r="B245" s="2078"/>
      <c r="C245" s="2081"/>
      <c r="D245" s="2127"/>
      <c r="E245" s="2088"/>
      <c r="F245" s="2088"/>
      <c r="G245" s="84"/>
      <c r="H245" s="962"/>
      <c r="I245" s="963"/>
      <c r="J245" s="964"/>
      <c r="K245" s="965"/>
      <c r="L245" s="1025"/>
      <c r="M245" s="988"/>
      <c r="N245" s="2121"/>
      <c r="O245" s="269" t="s">
        <v>42</v>
      </c>
      <c r="P245" s="270" t="s">
        <v>42</v>
      </c>
      <c r="Q245" s="271"/>
      <c r="R245" s="675"/>
      <c r="S245" s="675"/>
      <c r="T245" s="169"/>
      <c r="U245" s="675"/>
      <c r="V245" s="675"/>
      <c r="W245" s="675"/>
      <c r="X245" s="671"/>
      <c r="Y245" s="671"/>
    </row>
    <row r="246" spans="1:25" ht="26.4" customHeight="1">
      <c r="A246" s="2075"/>
      <c r="B246" s="2078"/>
      <c r="C246" s="2081"/>
      <c r="D246" s="2127"/>
      <c r="E246" s="2088"/>
      <c r="F246" s="2088"/>
      <c r="G246" s="84"/>
      <c r="H246" s="962"/>
      <c r="I246" s="963"/>
      <c r="J246" s="964"/>
      <c r="K246" s="965"/>
      <c r="L246" s="1025"/>
      <c r="M246" s="988"/>
      <c r="N246" s="272" t="s">
        <v>214</v>
      </c>
      <c r="O246" s="269" t="s">
        <v>42</v>
      </c>
      <c r="P246" s="270"/>
      <c r="Q246" s="271"/>
      <c r="R246" s="675"/>
      <c r="S246" s="675"/>
      <c r="T246" s="169"/>
      <c r="U246" s="675"/>
      <c r="V246" s="675"/>
      <c r="W246" s="675"/>
      <c r="X246" s="671"/>
      <c r="Y246" s="671"/>
    </row>
    <row r="247" spans="1:25" ht="13.2" customHeight="1">
      <c r="A247" s="2075"/>
      <c r="B247" s="2078"/>
      <c r="C247" s="2081"/>
      <c r="D247" s="2127"/>
      <c r="E247" s="2088"/>
      <c r="F247" s="2088"/>
      <c r="G247" s="84"/>
      <c r="H247" s="962"/>
      <c r="I247" s="963"/>
      <c r="J247" s="964"/>
      <c r="K247" s="965"/>
      <c r="L247" s="1025"/>
      <c r="M247" s="988"/>
      <c r="N247" s="272" t="s">
        <v>633</v>
      </c>
      <c r="O247" s="269" t="s">
        <v>42</v>
      </c>
      <c r="P247" s="270" t="s">
        <v>42</v>
      </c>
      <c r="Q247" s="271"/>
      <c r="R247" s="675"/>
      <c r="S247" s="675"/>
      <c r="T247" s="169"/>
      <c r="U247" s="675"/>
      <c r="V247" s="675"/>
      <c r="W247" s="675"/>
      <c r="X247" s="671"/>
      <c r="Y247" s="671"/>
    </row>
    <row r="248" spans="1:25" ht="52.95" customHeight="1">
      <c r="A248" s="2075"/>
      <c r="B248" s="2078"/>
      <c r="C248" s="2081"/>
      <c r="D248" s="2127"/>
      <c r="E248" s="2088"/>
      <c r="F248" s="2088"/>
      <c r="G248" s="84"/>
      <c r="H248" s="962"/>
      <c r="I248" s="963"/>
      <c r="J248" s="964"/>
      <c r="K248" s="965"/>
      <c r="L248" s="1025"/>
      <c r="M248" s="988"/>
      <c r="N248" s="272" t="s">
        <v>634</v>
      </c>
      <c r="O248" s="269" t="s">
        <v>42</v>
      </c>
      <c r="P248" s="270" t="s">
        <v>42</v>
      </c>
      <c r="Q248" s="271"/>
      <c r="R248" s="675"/>
      <c r="S248" s="675"/>
      <c r="T248" s="169"/>
      <c r="U248" s="675"/>
      <c r="V248" s="675"/>
      <c r="W248" s="675"/>
      <c r="X248" s="671"/>
      <c r="Y248" s="671"/>
    </row>
    <row r="249" spans="1:25" ht="39.6" customHeight="1">
      <c r="A249" s="2075"/>
      <c r="B249" s="2078"/>
      <c r="C249" s="2081"/>
      <c r="D249" s="2127"/>
      <c r="E249" s="2088"/>
      <c r="F249" s="2088"/>
      <c r="G249" s="84"/>
      <c r="H249" s="962"/>
      <c r="I249" s="963"/>
      <c r="J249" s="964"/>
      <c r="K249" s="965"/>
      <c r="L249" s="1025"/>
      <c r="M249" s="988"/>
      <c r="N249" s="272" t="s">
        <v>215</v>
      </c>
      <c r="O249" s="269"/>
      <c r="P249" s="270" t="s">
        <v>42</v>
      </c>
      <c r="Q249" s="271"/>
      <c r="R249" s="675"/>
      <c r="S249" s="675"/>
      <c r="T249" s="169"/>
      <c r="U249" s="675"/>
      <c r="V249" s="675"/>
      <c r="W249" s="675"/>
      <c r="X249" s="671"/>
      <c r="Y249" s="671"/>
    </row>
    <row r="250" spans="1:25" ht="39.6" customHeight="1">
      <c r="A250" s="2075"/>
      <c r="B250" s="2078"/>
      <c r="C250" s="2081"/>
      <c r="D250" s="2127"/>
      <c r="E250" s="2088"/>
      <c r="F250" s="2088"/>
      <c r="G250" s="84"/>
      <c r="H250" s="962"/>
      <c r="I250" s="963"/>
      <c r="J250" s="964"/>
      <c r="K250" s="965"/>
      <c r="L250" s="1025"/>
      <c r="M250" s="988"/>
      <c r="N250" s="272" t="s">
        <v>216</v>
      </c>
      <c r="O250" s="269" t="s">
        <v>42</v>
      </c>
      <c r="P250" s="270"/>
      <c r="Q250" s="271"/>
      <c r="R250" s="675"/>
      <c r="S250" s="675"/>
      <c r="T250" s="169"/>
      <c r="U250" s="675"/>
      <c r="V250" s="675"/>
      <c r="W250" s="675"/>
      <c r="X250" s="671"/>
      <c r="Y250" s="671"/>
    </row>
    <row r="251" spans="1:25" ht="39.6" customHeight="1">
      <c r="A251" s="2075"/>
      <c r="B251" s="2078"/>
      <c r="C251" s="2081"/>
      <c r="D251" s="2127"/>
      <c r="E251" s="2088"/>
      <c r="F251" s="2088"/>
      <c r="G251" s="84"/>
      <c r="H251" s="962"/>
      <c r="I251" s="963"/>
      <c r="J251" s="964"/>
      <c r="K251" s="965"/>
      <c r="L251" s="1025"/>
      <c r="M251" s="988"/>
      <c r="N251" s="272" t="s">
        <v>217</v>
      </c>
      <c r="O251" s="269" t="s">
        <v>42</v>
      </c>
      <c r="P251" s="270"/>
      <c r="Q251" s="271"/>
      <c r="R251" s="675"/>
      <c r="S251" s="675"/>
      <c r="T251" s="169"/>
      <c r="U251" s="675"/>
      <c r="V251" s="675"/>
      <c r="W251" s="675"/>
      <c r="X251" s="671"/>
      <c r="Y251" s="671"/>
    </row>
    <row r="252" spans="1:25" ht="66" customHeight="1">
      <c r="A252" s="2075"/>
      <c r="B252" s="2078"/>
      <c r="C252" s="2081"/>
      <c r="D252" s="2127"/>
      <c r="E252" s="2088"/>
      <c r="F252" s="2088"/>
      <c r="G252" s="84"/>
      <c r="H252" s="962"/>
      <c r="I252" s="963"/>
      <c r="J252" s="964"/>
      <c r="K252" s="965"/>
      <c r="L252" s="1025"/>
      <c r="M252" s="988"/>
      <c r="N252" s="272" t="s">
        <v>449</v>
      </c>
      <c r="O252" s="269" t="s">
        <v>42</v>
      </c>
      <c r="P252" s="270"/>
      <c r="Q252" s="271"/>
      <c r="R252" s="675"/>
      <c r="S252" s="675"/>
      <c r="T252" s="169"/>
      <c r="U252" s="675"/>
      <c r="V252" s="675"/>
      <c r="W252" s="675"/>
      <c r="X252" s="671"/>
      <c r="Y252" s="671"/>
    </row>
    <row r="253" spans="1:25" ht="79.2" customHeight="1">
      <c r="A253" s="2075"/>
      <c r="B253" s="2078"/>
      <c r="C253" s="2081"/>
      <c r="D253" s="2127"/>
      <c r="E253" s="2088"/>
      <c r="F253" s="2088"/>
      <c r="G253" s="84"/>
      <c r="H253" s="962"/>
      <c r="I253" s="963"/>
      <c r="J253" s="964"/>
      <c r="K253" s="965"/>
      <c r="L253" s="1025"/>
      <c r="M253" s="988"/>
      <c r="N253" s="272" t="s">
        <v>450</v>
      </c>
      <c r="O253" s="269" t="s">
        <v>42</v>
      </c>
      <c r="P253" s="270" t="s">
        <v>42</v>
      </c>
      <c r="Q253" s="271"/>
      <c r="R253" s="675"/>
      <c r="S253" s="675"/>
      <c r="T253" s="169"/>
      <c r="U253" s="675"/>
      <c r="V253" s="675"/>
      <c r="W253" s="675"/>
      <c r="X253" s="671"/>
      <c r="Y253" s="671"/>
    </row>
    <row r="254" spans="1:25" ht="26.4" customHeight="1">
      <c r="A254" s="2075"/>
      <c r="B254" s="2078"/>
      <c r="C254" s="2081"/>
      <c r="D254" s="2127"/>
      <c r="E254" s="2088"/>
      <c r="F254" s="2088"/>
      <c r="G254" s="84"/>
      <c r="H254" s="962"/>
      <c r="I254" s="963"/>
      <c r="J254" s="964"/>
      <c r="K254" s="965"/>
      <c r="L254" s="1025"/>
      <c r="M254" s="988"/>
      <c r="N254" s="273" t="s">
        <v>521</v>
      </c>
      <c r="O254" s="876" t="s">
        <v>42</v>
      </c>
      <c r="P254" s="877"/>
      <c r="Q254" s="878"/>
      <c r="R254" s="675"/>
      <c r="S254" s="675"/>
      <c r="T254" s="169"/>
      <c r="U254" s="675"/>
      <c r="V254" s="675"/>
      <c r="W254" s="675"/>
      <c r="X254" s="671"/>
      <c r="Y254" s="671"/>
    </row>
    <row r="255" spans="1:25" ht="145.19999999999999" customHeight="1">
      <c r="A255" s="2075"/>
      <c r="B255" s="2078"/>
      <c r="C255" s="2081"/>
      <c r="D255" s="2127"/>
      <c r="E255" s="2088"/>
      <c r="F255" s="2088"/>
      <c r="G255" s="84"/>
      <c r="H255" s="962"/>
      <c r="I255" s="963"/>
      <c r="J255" s="964"/>
      <c r="K255" s="965"/>
      <c r="L255" s="1025"/>
      <c r="M255" s="988"/>
      <c r="N255" s="274" t="s">
        <v>522</v>
      </c>
      <c r="O255" s="876" t="s">
        <v>42</v>
      </c>
      <c r="P255" s="877"/>
      <c r="Q255" s="878"/>
      <c r="R255" s="675"/>
      <c r="S255" s="675"/>
      <c r="T255" s="169"/>
      <c r="U255" s="675"/>
      <c r="V255" s="675"/>
      <c r="W255" s="675"/>
      <c r="X255" s="671"/>
      <c r="Y255" s="671"/>
    </row>
    <row r="256" spans="1:25" s="671" customFormat="1" ht="26.4" customHeight="1">
      <c r="A256" s="2075"/>
      <c r="B256" s="2078"/>
      <c r="C256" s="2081"/>
      <c r="D256" s="2127"/>
      <c r="E256" s="2088"/>
      <c r="F256" s="2088"/>
      <c r="G256" s="84"/>
      <c r="H256" s="962"/>
      <c r="I256" s="963"/>
      <c r="J256" s="964"/>
      <c r="K256" s="965"/>
      <c r="L256" s="1025"/>
      <c r="M256" s="988"/>
      <c r="N256" s="504" t="s">
        <v>451</v>
      </c>
      <c r="O256" s="269" t="s">
        <v>42</v>
      </c>
      <c r="P256" s="270" t="s">
        <v>42</v>
      </c>
      <c r="Q256" s="271"/>
      <c r="R256" s="675"/>
      <c r="S256" s="675"/>
      <c r="T256" s="169"/>
      <c r="U256" s="675"/>
      <c r="V256" s="675"/>
      <c r="W256" s="675"/>
    </row>
    <row r="257" spans="1:25" s="671" customFormat="1" ht="13.2" customHeight="1">
      <c r="A257" s="2075"/>
      <c r="B257" s="2078"/>
      <c r="C257" s="2081"/>
      <c r="D257" s="2127"/>
      <c r="E257" s="2088"/>
      <c r="F257" s="2088"/>
      <c r="G257" s="84"/>
      <c r="H257" s="962"/>
      <c r="I257" s="963"/>
      <c r="J257" s="964"/>
      <c r="K257" s="965"/>
      <c r="L257" s="1025"/>
      <c r="M257" s="988"/>
      <c r="N257" s="669" t="s">
        <v>452</v>
      </c>
      <c r="O257" s="275" t="s">
        <v>42</v>
      </c>
      <c r="P257" s="276"/>
      <c r="Q257" s="277"/>
      <c r="R257" s="675"/>
      <c r="S257" s="675"/>
      <c r="T257" s="169"/>
      <c r="U257" s="675"/>
      <c r="V257" s="675"/>
      <c r="W257" s="675"/>
    </row>
    <row r="258" spans="1:25" ht="27" customHeight="1">
      <c r="A258" s="2075"/>
      <c r="B258" s="2078"/>
      <c r="C258" s="2081"/>
      <c r="D258" s="2127"/>
      <c r="E258" s="2088"/>
      <c r="F258" s="2088"/>
      <c r="G258" s="84"/>
      <c r="H258" s="962"/>
      <c r="I258" s="963"/>
      <c r="J258" s="964"/>
      <c r="K258" s="965"/>
      <c r="L258" s="1025"/>
      <c r="M258" s="988"/>
      <c r="N258" s="274" t="s">
        <v>453</v>
      </c>
      <c r="O258" s="275"/>
      <c r="P258" s="276" t="s">
        <v>42</v>
      </c>
      <c r="Q258" s="277" t="s">
        <v>42</v>
      </c>
      <c r="R258" s="675"/>
      <c r="S258" s="675"/>
      <c r="T258" s="169"/>
      <c r="U258" s="675"/>
      <c r="V258" s="675"/>
      <c r="W258" s="675"/>
      <c r="X258" s="671"/>
      <c r="Y258" s="671"/>
    </row>
    <row r="259" spans="1:25" ht="39.6">
      <c r="A259" s="2075"/>
      <c r="B259" s="2078"/>
      <c r="C259" s="2081"/>
      <c r="D259" s="2127"/>
      <c r="E259" s="2088"/>
      <c r="F259" s="2088"/>
      <c r="G259" s="84"/>
      <c r="H259" s="962"/>
      <c r="I259" s="963"/>
      <c r="J259" s="964"/>
      <c r="K259" s="965"/>
      <c r="L259" s="1025"/>
      <c r="M259" s="988"/>
      <c r="N259" s="278" t="s">
        <v>454</v>
      </c>
      <c r="O259" s="279"/>
      <c r="P259" s="280"/>
      <c r="Q259" s="281" t="s">
        <v>42</v>
      </c>
      <c r="R259" s="675"/>
      <c r="S259" s="675"/>
      <c r="T259" s="169"/>
      <c r="U259" s="675"/>
      <c r="V259" s="675"/>
      <c r="W259" s="675"/>
      <c r="X259" s="671"/>
      <c r="Y259" s="671"/>
    </row>
    <row r="260" spans="1:25" ht="66">
      <c r="A260" s="2075"/>
      <c r="B260" s="2078"/>
      <c r="C260" s="2081"/>
      <c r="D260" s="2127"/>
      <c r="E260" s="2088"/>
      <c r="F260" s="2088"/>
      <c r="G260" s="84"/>
      <c r="H260" s="962"/>
      <c r="I260" s="963"/>
      <c r="J260" s="964"/>
      <c r="K260" s="965"/>
      <c r="L260" s="1025"/>
      <c r="M260" s="988"/>
      <c r="N260" s="257" t="s">
        <v>703</v>
      </c>
      <c r="O260" s="258"/>
      <c r="P260" s="282" t="s">
        <v>42</v>
      </c>
      <c r="Q260" s="243"/>
      <c r="R260" s="675"/>
      <c r="S260" s="675"/>
      <c r="T260" s="169"/>
      <c r="U260" s="675"/>
      <c r="V260" s="675"/>
      <c r="W260" s="675"/>
      <c r="X260" s="671"/>
      <c r="Y260" s="671"/>
    </row>
    <row r="261" spans="1:25" ht="12" customHeight="1">
      <c r="A261" s="2075"/>
      <c r="B261" s="2078"/>
      <c r="C261" s="2081"/>
      <c r="D261" s="2127"/>
      <c r="E261" s="2088"/>
      <c r="F261" s="2088"/>
      <c r="G261" s="84"/>
      <c r="H261" s="962"/>
      <c r="I261" s="963"/>
      <c r="J261" s="964"/>
      <c r="K261" s="965"/>
      <c r="L261" s="1025"/>
      <c r="M261" s="988"/>
      <c r="N261" s="257" t="s">
        <v>218</v>
      </c>
      <c r="O261" s="283"/>
      <c r="P261" s="284" t="s">
        <v>42</v>
      </c>
      <c r="Q261" s="285" t="s">
        <v>42</v>
      </c>
      <c r="R261" s="675"/>
      <c r="S261" s="675"/>
      <c r="T261" s="169"/>
      <c r="U261" s="675"/>
      <c r="V261" s="675"/>
      <c r="W261" s="675"/>
      <c r="X261" s="671"/>
      <c r="Y261" s="671"/>
    </row>
    <row r="262" spans="1:25" ht="16.2" customHeight="1">
      <c r="A262" s="2075"/>
      <c r="B262" s="2078"/>
      <c r="C262" s="2081"/>
      <c r="D262" s="2127"/>
      <c r="E262" s="2088"/>
      <c r="F262" s="2088"/>
      <c r="G262" s="84"/>
      <c r="H262" s="962"/>
      <c r="I262" s="963"/>
      <c r="J262" s="964"/>
      <c r="K262" s="965"/>
      <c r="L262" s="1025"/>
      <c r="M262" s="988"/>
      <c r="N262" s="257" t="s">
        <v>219</v>
      </c>
      <c r="O262" s="283" t="s">
        <v>42</v>
      </c>
      <c r="P262" s="284" t="s">
        <v>42</v>
      </c>
      <c r="Q262" s="285" t="s">
        <v>42</v>
      </c>
      <c r="R262" s="675"/>
      <c r="S262" s="675"/>
      <c r="T262" s="169"/>
      <c r="U262" s="675"/>
      <c r="V262" s="675"/>
      <c r="W262" s="675"/>
      <c r="X262" s="671"/>
      <c r="Y262" s="671"/>
    </row>
    <row r="263" spans="1:25" ht="15" customHeight="1">
      <c r="A263" s="2075"/>
      <c r="B263" s="2078"/>
      <c r="C263" s="2081"/>
      <c r="D263" s="2127"/>
      <c r="E263" s="2088"/>
      <c r="F263" s="2088"/>
      <c r="G263" s="84"/>
      <c r="H263" s="962"/>
      <c r="I263" s="963"/>
      <c r="J263" s="964"/>
      <c r="K263" s="965"/>
      <c r="L263" s="1025"/>
      <c r="M263" s="988"/>
      <c r="N263" s="257" t="s">
        <v>220</v>
      </c>
      <c r="O263" s="283" t="s">
        <v>42</v>
      </c>
      <c r="P263" s="284"/>
      <c r="Q263" s="285"/>
      <c r="R263" s="675"/>
      <c r="S263" s="675"/>
      <c r="T263" s="169"/>
      <c r="U263" s="675"/>
      <c r="V263" s="675"/>
      <c r="W263" s="675"/>
      <c r="X263" s="671"/>
      <c r="Y263" s="671"/>
    </row>
    <row r="264" spans="1:25" ht="11.4" customHeight="1">
      <c r="A264" s="2075"/>
      <c r="B264" s="2078"/>
      <c r="C264" s="2081"/>
      <c r="D264" s="2127"/>
      <c r="E264" s="2088"/>
      <c r="F264" s="2088"/>
      <c r="G264" s="84"/>
      <c r="H264" s="962"/>
      <c r="I264" s="963"/>
      <c r="J264" s="964"/>
      <c r="K264" s="965"/>
      <c r="L264" s="1025"/>
      <c r="M264" s="988"/>
      <c r="N264" s="257" t="s">
        <v>524</v>
      </c>
      <c r="O264" s="283" t="s">
        <v>42</v>
      </c>
      <c r="P264" s="284"/>
      <c r="Q264" s="285"/>
      <c r="R264" s="675"/>
      <c r="S264" s="675"/>
      <c r="T264" s="169"/>
      <c r="U264" s="675"/>
      <c r="V264" s="675"/>
      <c r="W264" s="675"/>
      <c r="X264" s="671"/>
      <c r="Y264" s="671"/>
    </row>
    <row r="265" spans="1:25" ht="13.2" customHeight="1">
      <c r="A265" s="2075"/>
      <c r="B265" s="2078"/>
      <c r="C265" s="2081"/>
      <c r="D265" s="2127"/>
      <c r="E265" s="2088"/>
      <c r="F265" s="2088"/>
      <c r="G265" s="84"/>
      <c r="H265" s="962"/>
      <c r="I265" s="963"/>
      <c r="J265" s="964"/>
      <c r="K265" s="965"/>
      <c r="L265" s="1025"/>
      <c r="M265" s="988"/>
      <c r="N265" s="257" t="s">
        <v>523</v>
      </c>
      <c r="O265" s="283" t="s">
        <v>42</v>
      </c>
      <c r="P265" s="284"/>
      <c r="Q265" s="285"/>
      <c r="R265" s="675"/>
      <c r="S265" s="675"/>
      <c r="T265" s="169"/>
      <c r="U265" s="675"/>
      <c r="V265" s="675"/>
      <c r="W265" s="675"/>
      <c r="X265" s="671"/>
      <c r="Y265" s="671"/>
    </row>
    <row r="266" spans="1:25" ht="12.6" customHeight="1" thickBot="1">
      <c r="A266" s="2075"/>
      <c r="B266" s="2078"/>
      <c r="C266" s="2081"/>
      <c r="D266" s="2127"/>
      <c r="E266" s="2088"/>
      <c r="F266" s="2088"/>
      <c r="G266" s="84"/>
      <c r="H266" s="962"/>
      <c r="I266" s="963"/>
      <c r="J266" s="964"/>
      <c r="K266" s="965"/>
      <c r="L266" s="1025"/>
      <c r="M266" s="988"/>
      <c r="N266" s="257" t="s">
        <v>455</v>
      </c>
      <c r="O266" s="283" t="s">
        <v>42</v>
      </c>
      <c r="P266" s="284" t="s">
        <v>42</v>
      </c>
      <c r="Q266" s="285"/>
      <c r="R266" s="675"/>
      <c r="S266" s="675"/>
      <c r="T266" s="169"/>
      <c r="U266" s="675"/>
      <c r="V266" s="675"/>
      <c r="W266" s="675"/>
      <c r="X266" s="671"/>
      <c r="Y266" s="671"/>
    </row>
    <row r="267" spans="1:25" ht="25.2" customHeight="1" thickBot="1">
      <c r="A267" s="2076"/>
      <c r="B267" s="2079"/>
      <c r="C267" s="2082"/>
      <c r="D267" s="2128"/>
      <c r="E267" s="2089"/>
      <c r="F267" s="2089"/>
      <c r="G267" s="164" t="s">
        <v>12</v>
      </c>
      <c r="H267" s="939">
        <f>SUM(H242:H244)</f>
        <v>3598.5</v>
      </c>
      <c r="I267" s="940">
        <f t="shared" ref="I267:M267" si="65">SUM(I242:I244)</f>
        <v>0</v>
      </c>
      <c r="J267" s="941">
        <f t="shared" si="65"/>
        <v>0</v>
      </c>
      <c r="K267" s="1026">
        <f t="shared" si="65"/>
        <v>3598.5</v>
      </c>
      <c r="L267" s="990">
        <f t="shared" si="65"/>
        <v>0</v>
      </c>
      <c r="M267" s="995">
        <f t="shared" si="65"/>
        <v>0</v>
      </c>
      <c r="N267" s="286"/>
      <c r="O267" s="194"/>
      <c r="P267" s="195"/>
      <c r="Q267" s="168"/>
      <c r="R267" s="675"/>
      <c r="S267" s="675"/>
      <c r="T267" s="169"/>
      <c r="U267" s="675"/>
      <c r="V267" s="675"/>
      <c r="W267" s="675"/>
      <c r="X267" s="671"/>
      <c r="Y267" s="671"/>
    </row>
    <row r="268" spans="1:25" ht="24" customHeight="1" thickBot="1">
      <c r="A268" s="151" t="s">
        <v>13</v>
      </c>
      <c r="B268" s="212" t="s">
        <v>11</v>
      </c>
      <c r="C268" s="2083" t="s">
        <v>14</v>
      </c>
      <c r="D268" s="2084"/>
      <c r="E268" s="2084"/>
      <c r="F268" s="2084"/>
      <c r="G268" s="2085"/>
      <c r="H268" s="974">
        <f>H179+H183+H187+H192+H196+H204+H208+H212+H217+H221+H225+H267+H200+H229+H241+H233+H237</f>
        <v>13351.489999999998</v>
      </c>
      <c r="I268" s="974">
        <f>I179+I183+I187+I192+I196+I204+I208+I212+I217+I221+I225+I267+I200+I229+I241+I233+I237</f>
        <v>2126.1800000000003</v>
      </c>
      <c r="J268" s="974">
        <f t="shared" ref="J268:M268" si="66">J179+J183+J187+J192+J196+J204+J208+J212+J217+J221+J225+J267+J200+J229+J241+J233+J237</f>
        <v>31.639999999999997</v>
      </c>
      <c r="K268" s="974">
        <f t="shared" si="66"/>
        <v>11225.31</v>
      </c>
      <c r="L268" s="974">
        <f t="shared" si="66"/>
        <v>6520.4500000000007</v>
      </c>
      <c r="M268" s="974">
        <f t="shared" si="66"/>
        <v>536.9</v>
      </c>
      <c r="N268" s="213"/>
      <c r="O268" s="287"/>
      <c r="P268" s="287"/>
      <c r="Q268" s="288"/>
      <c r="R268" s="675"/>
      <c r="S268" s="675"/>
      <c r="T268" s="169"/>
      <c r="U268" s="675"/>
      <c r="V268" s="675"/>
      <c r="W268" s="675"/>
      <c r="X268" s="671"/>
      <c r="Y268" s="671"/>
    </row>
    <row r="269" spans="1:25" ht="13.8" customHeight="1" thickBot="1">
      <c r="A269" s="151" t="s">
        <v>13</v>
      </c>
      <c r="B269" s="152" t="s">
        <v>13</v>
      </c>
      <c r="C269" s="2123" t="s">
        <v>221</v>
      </c>
      <c r="D269" s="2124"/>
      <c r="E269" s="2124"/>
      <c r="F269" s="2124"/>
      <c r="G269" s="2124"/>
      <c r="H269" s="2124"/>
      <c r="I269" s="2124"/>
      <c r="J269" s="2124"/>
      <c r="K269" s="2124"/>
      <c r="L269" s="2124"/>
      <c r="M269" s="2124"/>
      <c r="N269" s="2124"/>
      <c r="O269" s="2124"/>
      <c r="P269" s="2124"/>
      <c r="Q269" s="2125"/>
      <c r="R269" s="675"/>
      <c r="S269" s="675"/>
      <c r="T269" s="169"/>
      <c r="U269" s="675"/>
      <c r="V269" s="675"/>
      <c r="W269" s="675"/>
      <c r="X269" s="671"/>
      <c r="Y269" s="671"/>
    </row>
    <row r="270" spans="1:25" ht="13.2" customHeight="1">
      <c r="A270" s="2074" t="s">
        <v>13</v>
      </c>
      <c r="B270" s="2077" t="s">
        <v>13</v>
      </c>
      <c r="C270" s="2080" t="s">
        <v>11</v>
      </c>
      <c r="D270" s="2126" t="s">
        <v>222</v>
      </c>
      <c r="E270" s="2086" t="s">
        <v>41</v>
      </c>
      <c r="F270" s="2090" t="s">
        <v>76</v>
      </c>
      <c r="G270" s="706" t="s">
        <v>143</v>
      </c>
      <c r="H270" s="986">
        <f t="shared" ref="H270:M270" si="67">H276+H280+H284+H288+H292+H296+H301+H306+H311+H315+H319+H324+H329+H334+H339+H344+H349+H354+H359+H373+H393+H377+H381+H385+H389+H397</f>
        <v>700</v>
      </c>
      <c r="I270" s="986">
        <f t="shared" si="67"/>
        <v>0</v>
      </c>
      <c r="J270" s="986">
        <f t="shared" si="67"/>
        <v>0</v>
      </c>
      <c r="K270" s="986">
        <f t="shared" si="67"/>
        <v>700</v>
      </c>
      <c r="L270" s="986">
        <f t="shared" si="67"/>
        <v>1755.7</v>
      </c>
      <c r="M270" s="986">
        <f t="shared" si="67"/>
        <v>1750</v>
      </c>
      <c r="N270" s="170"/>
      <c r="O270" s="186"/>
      <c r="P270" s="187"/>
      <c r="Q270" s="156"/>
      <c r="R270" s="675"/>
      <c r="S270" s="675"/>
      <c r="T270" s="169"/>
      <c r="U270" s="675"/>
      <c r="V270" s="675"/>
      <c r="W270" s="675"/>
      <c r="X270" s="671"/>
      <c r="Y270" s="671"/>
    </row>
    <row r="271" spans="1:25" ht="15" customHeight="1">
      <c r="A271" s="2075"/>
      <c r="B271" s="2078"/>
      <c r="C271" s="2081"/>
      <c r="D271" s="2127"/>
      <c r="E271" s="2087"/>
      <c r="F271" s="2091"/>
      <c r="G271" s="157" t="s">
        <v>80</v>
      </c>
      <c r="H271" s="987">
        <f>H277+H281+H285+H289+H293+H297+H302</f>
        <v>1375.63</v>
      </c>
      <c r="I271" s="1027">
        <f t="shared" ref="I271:M271" si="68">I277+I281+I285+I289+I293+I297+I302</f>
        <v>70.83</v>
      </c>
      <c r="J271" s="1027">
        <f t="shared" si="68"/>
        <v>7.5</v>
      </c>
      <c r="K271" s="948">
        <f t="shared" si="68"/>
        <v>1304.8</v>
      </c>
      <c r="L271" s="945">
        <f t="shared" si="68"/>
        <v>70</v>
      </c>
      <c r="M271" s="945">
        <f t="shared" si="68"/>
        <v>0</v>
      </c>
      <c r="N271" s="210"/>
      <c r="O271" s="190"/>
      <c r="P271" s="191"/>
      <c r="Q271" s="161"/>
      <c r="R271" s="675"/>
      <c r="S271" s="675"/>
      <c r="T271" s="169"/>
      <c r="U271" s="675"/>
      <c r="V271" s="675"/>
      <c r="W271" s="675"/>
      <c r="X271" s="671"/>
      <c r="Y271" s="671"/>
    </row>
    <row r="272" spans="1:25" ht="13.2" customHeight="1">
      <c r="A272" s="2075"/>
      <c r="B272" s="2078"/>
      <c r="C272" s="2081"/>
      <c r="D272" s="2127"/>
      <c r="E272" s="2088"/>
      <c r="F272" s="2092"/>
      <c r="G272" s="157" t="s">
        <v>37</v>
      </c>
      <c r="H272" s="987">
        <f t="shared" ref="H272:M272" si="69">H278+H282+H286+H290+H294+H298+H303+H308+H313+H317+H321+H367+H371+H392+H376+H380+H374+H384+H388+H396</f>
        <v>292.02999999999997</v>
      </c>
      <c r="I272" s="987">
        <f t="shared" si="69"/>
        <v>132.55000000000001</v>
      </c>
      <c r="J272" s="987">
        <f t="shared" si="69"/>
        <v>7.2700000000000005</v>
      </c>
      <c r="K272" s="987">
        <f t="shared" si="69"/>
        <v>159.47999999999999</v>
      </c>
      <c r="L272" s="987">
        <f t="shared" si="69"/>
        <v>15</v>
      </c>
      <c r="M272" s="987">
        <f t="shared" si="69"/>
        <v>10</v>
      </c>
      <c r="N272" s="210"/>
      <c r="O272" s="208"/>
      <c r="P272" s="209"/>
      <c r="Q272" s="163"/>
      <c r="R272" s="675"/>
      <c r="S272" s="675"/>
      <c r="T272" s="169"/>
      <c r="U272" s="675"/>
      <c r="V272" s="675"/>
      <c r="W272" s="675"/>
      <c r="X272" s="671"/>
      <c r="Y272" s="671"/>
    </row>
    <row r="273" spans="1:25">
      <c r="A273" s="2075"/>
      <c r="B273" s="2078"/>
      <c r="C273" s="2081"/>
      <c r="D273" s="2127"/>
      <c r="E273" s="2088"/>
      <c r="F273" s="2088"/>
      <c r="G273" s="157" t="s">
        <v>212</v>
      </c>
      <c r="H273" s="987">
        <f t="shared" ref="H273:M273" si="70">H307+H312+H378+H382+H394+H386+H390+H398</f>
        <v>1156.4000000000001</v>
      </c>
      <c r="I273" s="987">
        <f t="shared" si="70"/>
        <v>0</v>
      </c>
      <c r="J273" s="987">
        <f t="shared" si="70"/>
        <v>0</v>
      </c>
      <c r="K273" s="987">
        <f t="shared" si="70"/>
        <v>1156.4000000000001</v>
      </c>
      <c r="L273" s="987">
        <f t="shared" si="70"/>
        <v>0</v>
      </c>
      <c r="M273" s="987">
        <f t="shared" si="70"/>
        <v>0</v>
      </c>
      <c r="N273" s="210"/>
      <c r="O273" s="208"/>
      <c r="P273" s="209"/>
      <c r="Q273" s="163"/>
      <c r="R273" s="675"/>
      <c r="S273" s="675"/>
      <c r="T273" s="169"/>
      <c r="U273" s="675"/>
      <c r="V273" s="675"/>
      <c r="W273" s="675"/>
      <c r="X273" s="671"/>
      <c r="Y273" s="671"/>
    </row>
    <row r="274" spans="1:25">
      <c r="A274" s="2075"/>
      <c r="B274" s="2078"/>
      <c r="C274" s="2081"/>
      <c r="D274" s="2127"/>
      <c r="E274" s="2088"/>
      <c r="F274" s="2088"/>
      <c r="G274" s="84" t="s">
        <v>56</v>
      </c>
      <c r="H274" s="988">
        <f>H320+H325+H316+H330+H335+H340+H345+H350+H355+H360+H363</f>
        <v>0</v>
      </c>
      <c r="I274" s="988">
        <f t="shared" ref="I274:M274" si="71">I320+I325+I316+I330+I335+I340+I345+I350+I355+I360+I363</f>
        <v>0</v>
      </c>
      <c r="J274" s="988">
        <f t="shared" si="71"/>
        <v>0</v>
      </c>
      <c r="K274" s="988">
        <f t="shared" si="71"/>
        <v>0</v>
      </c>
      <c r="L274" s="988">
        <f t="shared" si="71"/>
        <v>0</v>
      </c>
      <c r="M274" s="988">
        <f t="shared" si="71"/>
        <v>0</v>
      </c>
      <c r="N274" s="210"/>
      <c r="O274" s="208"/>
      <c r="P274" s="209"/>
      <c r="Q274" s="163"/>
      <c r="R274" s="675"/>
      <c r="S274" s="675"/>
      <c r="T274" s="169"/>
      <c r="U274" s="675"/>
      <c r="V274" s="675"/>
      <c r="W274" s="675"/>
      <c r="X274" s="671"/>
      <c r="Y274" s="671"/>
    </row>
    <row r="275" spans="1:25" ht="28.95" customHeight="1" thickBot="1">
      <c r="A275" s="2076"/>
      <c r="B275" s="2079"/>
      <c r="C275" s="2082"/>
      <c r="D275" s="2128"/>
      <c r="E275" s="2089"/>
      <c r="F275" s="2089"/>
      <c r="G275" s="164" t="s">
        <v>12</v>
      </c>
      <c r="H275" s="995">
        <f>H270+H271+H272+H273+H274</f>
        <v>3524.06</v>
      </c>
      <c r="I275" s="1026">
        <f t="shared" ref="I275:M275" si="72">I270+I271+I272+I273+I274</f>
        <v>203.38</v>
      </c>
      <c r="J275" s="1026">
        <f t="shared" si="72"/>
        <v>14.77</v>
      </c>
      <c r="K275" s="942">
        <f t="shared" si="72"/>
        <v>3320.68</v>
      </c>
      <c r="L275" s="939">
        <f t="shared" si="72"/>
        <v>1840.7</v>
      </c>
      <c r="M275" s="939">
        <f t="shared" si="72"/>
        <v>1760</v>
      </c>
      <c r="N275" s="211"/>
      <c r="O275" s="194"/>
      <c r="P275" s="195"/>
      <c r="Q275" s="168"/>
      <c r="R275" s="675"/>
      <c r="S275" s="675"/>
      <c r="T275" s="169"/>
      <c r="U275" s="675"/>
      <c r="V275" s="675"/>
      <c r="W275" s="675"/>
      <c r="X275" s="671"/>
      <c r="Y275" s="671"/>
    </row>
    <row r="276" spans="1:25" ht="13.2" customHeight="1">
      <c r="A276" s="2074"/>
      <c r="B276" s="2077"/>
      <c r="C276" s="2080"/>
      <c r="D276" s="1973" t="s">
        <v>223</v>
      </c>
      <c r="E276" s="2086" t="s">
        <v>41</v>
      </c>
      <c r="F276" s="2090" t="s">
        <v>224</v>
      </c>
      <c r="G276" s="706" t="s">
        <v>143</v>
      </c>
      <c r="H276" s="957">
        <f>I276+K276</f>
        <v>0</v>
      </c>
      <c r="I276" s="951">
        <v>0</v>
      </c>
      <c r="J276" s="952">
        <v>0</v>
      </c>
      <c r="K276" s="953">
        <v>0</v>
      </c>
      <c r="L276" s="954">
        <v>0</v>
      </c>
      <c r="M276" s="955">
        <v>0</v>
      </c>
      <c r="N276" s="170" t="s">
        <v>147</v>
      </c>
      <c r="O276" s="186" t="s">
        <v>42</v>
      </c>
      <c r="P276" s="187"/>
      <c r="Q276" s="156"/>
      <c r="R276" s="675"/>
      <c r="S276" s="675"/>
      <c r="T276" s="169"/>
      <c r="U276" s="675"/>
      <c r="V276" s="675"/>
      <c r="W276" s="675"/>
      <c r="X276" s="671"/>
      <c r="Y276" s="671"/>
    </row>
    <row r="277" spans="1:25">
      <c r="A277" s="2075"/>
      <c r="B277" s="2078"/>
      <c r="C277" s="2081"/>
      <c r="D277" s="1974"/>
      <c r="E277" s="2087"/>
      <c r="F277" s="2091"/>
      <c r="G277" s="157" t="s">
        <v>80</v>
      </c>
      <c r="H277" s="945">
        <f>I277+K277</f>
        <v>940.23</v>
      </c>
      <c r="I277" s="946">
        <v>52.63</v>
      </c>
      <c r="J277" s="947">
        <v>2.9</v>
      </c>
      <c r="K277" s="948">
        <v>887.6</v>
      </c>
      <c r="L277" s="956">
        <v>0</v>
      </c>
      <c r="M277" s="950">
        <v>0</v>
      </c>
      <c r="N277" s="210"/>
      <c r="O277" s="190"/>
      <c r="P277" s="191"/>
      <c r="Q277" s="161"/>
      <c r="R277" s="675"/>
      <c r="S277" s="675"/>
      <c r="T277" s="169"/>
      <c r="U277" s="675"/>
      <c r="V277" s="675"/>
      <c r="W277" s="675"/>
      <c r="X277" s="671"/>
      <c r="Y277" s="671"/>
    </row>
    <row r="278" spans="1:25">
      <c r="A278" s="2075"/>
      <c r="B278" s="2078"/>
      <c r="C278" s="2081"/>
      <c r="D278" s="1974"/>
      <c r="E278" s="2088"/>
      <c r="F278" s="2092"/>
      <c r="G278" s="157" t="s">
        <v>37</v>
      </c>
      <c r="H278" s="945">
        <f>I278+K278</f>
        <v>171.07999999999998</v>
      </c>
      <c r="I278" s="946">
        <v>16.600000000000001</v>
      </c>
      <c r="J278" s="947">
        <v>0.4</v>
      </c>
      <c r="K278" s="948">
        <v>154.47999999999999</v>
      </c>
      <c r="L278" s="956">
        <v>0</v>
      </c>
      <c r="M278" s="950">
        <v>0</v>
      </c>
      <c r="N278" s="210"/>
      <c r="O278" s="208"/>
      <c r="P278" s="209"/>
      <c r="Q278" s="163"/>
      <c r="R278" s="675"/>
      <c r="S278" s="675"/>
      <c r="T278" s="169"/>
      <c r="U278" s="675"/>
      <c r="V278" s="675"/>
      <c r="W278" s="675"/>
      <c r="X278" s="671"/>
      <c r="Y278" s="671"/>
    </row>
    <row r="279" spans="1:25" ht="26.4" customHeight="1" thickBot="1">
      <c r="A279" s="2076"/>
      <c r="B279" s="2079"/>
      <c r="C279" s="2082"/>
      <c r="D279" s="1975"/>
      <c r="E279" s="2089"/>
      <c r="F279" s="2089"/>
      <c r="G279" s="164" t="s">
        <v>12</v>
      </c>
      <c r="H279" s="939">
        <f t="shared" ref="H279:M279" si="73">SUM(H276:H278)</f>
        <v>1111.31</v>
      </c>
      <c r="I279" s="940">
        <f t="shared" si="73"/>
        <v>69.23</v>
      </c>
      <c r="J279" s="941">
        <f t="shared" si="73"/>
        <v>3.3</v>
      </c>
      <c r="K279" s="942">
        <f t="shared" si="73"/>
        <v>1042.08</v>
      </c>
      <c r="L279" s="943">
        <f t="shared" si="73"/>
        <v>0</v>
      </c>
      <c r="M279" s="944">
        <f t="shared" si="73"/>
        <v>0</v>
      </c>
      <c r="N279" s="211"/>
      <c r="O279" s="194"/>
      <c r="P279" s="195"/>
      <c r="Q279" s="168"/>
      <c r="R279" s="675"/>
      <c r="S279" s="675"/>
      <c r="T279" s="169"/>
      <c r="U279" s="675"/>
      <c r="V279" s="675"/>
      <c r="W279" s="675"/>
      <c r="X279" s="671"/>
      <c r="Y279" s="671"/>
    </row>
    <row r="280" spans="1:25" ht="13.2" customHeight="1">
      <c r="A280" s="2074"/>
      <c r="B280" s="2077"/>
      <c r="C280" s="2080"/>
      <c r="D280" s="1973" t="s">
        <v>225</v>
      </c>
      <c r="E280" s="2086" t="s">
        <v>41</v>
      </c>
      <c r="F280" s="2090" t="s">
        <v>54</v>
      </c>
      <c r="G280" s="706" t="s">
        <v>143</v>
      </c>
      <c r="H280" s="957">
        <f>I280+K280</f>
        <v>0</v>
      </c>
      <c r="I280" s="951">
        <v>0</v>
      </c>
      <c r="J280" s="958"/>
      <c r="K280" s="953">
        <v>0</v>
      </c>
      <c r="L280" s="954">
        <v>0</v>
      </c>
      <c r="M280" s="955">
        <v>0</v>
      </c>
      <c r="N280" s="170" t="s">
        <v>147</v>
      </c>
      <c r="O280" s="186" t="s">
        <v>42</v>
      </c>
      <c r="P280" s="187"/>
      <c r="Q280" s="156"/>
      <c r="R280" s="675"/>
      <c r="S280" s="675"/>
      <c r="T280" s="169"/>
      <c r="U280" s="675"/>
      <c r="V280" s="675"/>
      <c r="W280" s="675"/>
      <c r="X280" s="671"/>
      <c r="Y280" s="671"/>
    </row>
    <row r="281" spans="1:25">
      <c r="A281" s="2075"/>
      <c r="B281" s="2078"/>
      <c r="C281" s="2081"/>
      <c r="D281" s="1974"/>
      <c r="E281" s="2087"/>
      <c r="F281" s="2091"/>
      <c r="G281" s="157" t="s">
        <v>80</v>
      </c>
      <c r="H281" s="945">
        <f>I281+K281</f>
        <v>0</v>
      </c>
      <c r="I281" s="946">
        <v>0</v>
      </c>
      <c r="J281" s="959"/>
      <c r="K281" s="948">
        <v>0</v>
      </c>
      <c r="L281" s="956">
        <v>0</v>
      </c>
      <c r="M281" s="950">
        <v>0</v>
      </c>
      <c r="N281" s="210"/>
      <c r="O281" s="190"/>
      <c r="P281" s="191"/>
      <c r="Q281" s="161"/>
      <c r="R281" s="675"/>
      <c r="S281" s="675"/>
      <c r="T281" s="169"/>
      <c r="U281" s="675"/>
      <c r="V281" s="675"/>
      <c r="W281" s="675"/>
      <c r="X281" s="671"/>
      <c r="Y281" s="671"/>
    </row>
    <row r="282" spans="1:25">
      <c r="A282" s="2075"/>
      <c r="B282" s="2078"/>
      <c r="C282" s="2081"/>
      <c r="D282" s="1974"/>
      <c r="E282" s="2088"/>
      <c r="F282" s="2092"/>
      <c r="G282" s="157" t="s">
        <v>37</v>
      </c>
      <c r="H282" s="945">
        <f>I282+K282</f>
        <v>23.66</v>
      </c>
      <c r="I282" s="946">
        <v>23.66</v>
      </c>
      <c r="J282" s="959"/>
      <c r="K282" s="948">
        <v>0</v>
      </c>
      <c r="L282" s="956">
        <v>0</v>
      </c>
      <c r="M282" s="950">
        <v>0</v>
      </c>
      <c r="N282" s="210"/>
      <c r="O282" s="208"/>
      <c r="P282" s="209"/>
      <c r="Q282" s="163"/>
      <c r="R282" s="675"/>
      <c r="S282" s="675"/>
      <c r="T282" s="169"/>
      <c r="U282" s="675"/>
      <c r="V282" s="675"/>
      <c r="W282" s="675"/>
      <c r="X282" s="671"/>
      <c r="Y282" s="671"/>
    </row>
    <row r="283" spans="1:25" ht="36.6" customHeight="1" thickBot="1">
      <c r="A283" s="2076"/>
      <c r="B283" s="2079"/>
      <c r="C283" s="2082"/>
      <c r="D283" s="1975"/>
      <c r="E283" s="2089"/>
      <c r="F283" s="2089"/>
      <c r="G283" s="164" t="s">
        <v>12</v>
      </c>
      <c r="H283" s="939">
        <f t="shared" ref="H283:M283" si="74">SUM(H280:H282)</f>
        <v>23.66</v>
      </c>
      <c r="I283" s="940">
        <f t="shared" si="74"/>
        <v>23.66</v>
      </c>
      <c r="J283" s="941">
        <f t="shared" si="74"/>
        <v>0</v>
      </c>
      <c r="K283" s="942">
        <f t="shared" si="74"/>
        <v>0</v>
      </c>
      <c r="L283" s="943">
        <f t="shared" si="74"/>
        <v>0</v>
      </c>
      <c r="M283" s="944">
        <f t="shared" si="74"/>
        <v>0</v>
      </c>
      <c r="N283" s="211"/>
      <c r="O283" s="194"/>
      <c r="P283" s="195"/>
      <c r="Q283" s="168"/>
      <c r="R283" s="675"/>
      <c r="S283" s="675"/>
      <c r="T283" s="169"/>
      <c r="U283" s="675"/>
      <c r="V283" s="675"/>
      <c r="W283" s="675"/>
      <c r="X283" s="671"/>
      <c r="Y283" s="671"/>
    </row>
    <row r="284" spans="1:25" ht="13.2" customHeight="1">
      <c r="A284" s="2074"/>
      <c r="B284" s="2077"/>
      <c r="C284" s="2080"/>
      <c r="D284" s="1973" t="s">
        <v>226</v>
      </c>
      <c r="E284" s="2086" t="s">
        <v>41</v>
      </c>
      <c r="F284" s="2090" t="s">
        <v>178</v>
      </c>
      <c r="G284" s="706" t="s">
        <v>143</v>
      </c>
      <c r="H284" s="957">
        <f>I284+K284</f>
        <v>0</v>
      </c>
      <c r="I284" s="951">
        <v>0</v>
      </c>
      <c r="J284" s="952">
        <v>0</v>
      </c>
      <c r="K284" s="953">
        <v>0</v>
      </c>
      <c r="L284" s="954">
        <v>0</v>
      </c>
      <c r="M284" s="955">
        <v>0</v>
      </c>
      <c r="N284" s="170" t="s">
        <v>147</v>
      </c>
      <c r="O284" s="186" t="s">
        <v>42</v>
      </c>
      <c r="P284" s="187"/>
      <c r="Q284" s="156"/>
      <c r="R284" s="675"/>
      <c r="S284" s="675"/>
      <c r="T284" s="169"/>
      <c r="U284" s="675"/>
      <c r="V284" s="675"/>
      <c r="W284" s="675"/>
      <c r="X284" s="671"/>
      <c r="Y284" s="671"/>
    </row>
    <row r="285" spans="1:25">
      <c r="A285" s="2075"/>
      <c r="B285" s="2078"/>
      <c r="C285" s="2081"/>
      <c r="D285" s="1974"/>
      <c r="E285" s="2087"/>
      <c r="F285" s="2091"/>
      <c r="G285" s="157" t="s">
        <v>80</v>
      </c>
      <c r="H285" s="945">
        <f>I285+K285</f>
        <v>27.799999999999997</v>
      </c>
      <c r="I285" s="946">
        <v>10.9</v>
      </c>
      <c r="J285" s="947">
        <v>0</v>
      </c>
      <c r="K285" s="948">
        <v>16.899999999999999</v>
      </c>
      <c r="L285" s="956">
        <v>0</v>
      </c>
      <c r="M285" s="950">
        <v>0</v>
      </c>
      <c r="N285" s="210"/>
      <c r="O285" s="190"/>
      <c r="P285" s="191"/>
      <c r="Q285" s="161"/>
      <c r="R285" s="675"/>
      <c r="S285" s="675"/>
      <c r="T285" s="169"/>
      <c r="U285" s="675"/>
      <c r="V285" s="675"/>
      <c r="W285" s="675"/>
      <c r="X285" s="671"/>
      <c r="Y285" s="671"/>
    </row>
    <row r="286" spans="1:25">
      <c r="A286" s="2075"/>
      <c r="B286" s="2078"/>
      <c r="C286" s="2081"/>
      <c r="D286" s="1974"/>
      <c r="E286" s="2088"/>
      <c r="F286" s="2092"/>
      <c r="G286" s="157" t="s">
        <v>37</v>
      </c>
      <c r="H286" s="945">
        <f>I286+K286</f>
        <v>8.1999999999999993</v>
      </c>
      <c r="I286" s="946">
        <v>3.2</v>
      </c>
      <c r="J286" s="947">
        <v>0</v>
      </c>
      <c r="K286" s="948">
        <v>5</v>
      </c>
      <c r="L286" s="956">
        <v>0</v>
      </c>
      <c r="M286" s="950">
        <v>0</v>
      </c>
      <c r="N286" s="289"/>
      <c r="O286" s="290"/>
      <c r="P286" s="209"/>
      <c r="Q286" s="163"/>
      <c r="R286" s="675"/>
      <c r="S286" s="675"/>
      <c r="T286" s="169"/>
      <c r="U286" s="675"/>
      <c r="V286" s="675"/>
      <c r="W286" s="675"/>
      <c r="X286" s="671"/>
      <c r="Y286" s="671"/>
    </row>
    <row r="287" spans="1:25" ht="21" customHeight="1" thickBot="1">
      <c r="A287" s="2076"/>
      <c r="B287" s="2079"/>
      <c r="C287" s="2082"/>
      <c r="D287" s="1975"/>
      <c r="E287" s="2089"/>
      <c r="F287" s="2089"/>
      <c r="G287" s="164" t="s">
        <v>12</v>
      </c>
      <c r="H287" s="939">
        <f>SUM(H284:H286)</f>
        <v>36</v>
      </c>
      <c r="I287" s="940">
        <f>SUM(I284:I286)</f>
        <v>14.100000000000001</v>
      </c>
      <c r="J287" s="941">
        <f>SUM(J284:J286)</f>
        <v>0</v>
      </c>
      <c r="K287" s="942">
        <f>SUM(K284:K286)</f>
        <v>21.9</v>
      </c>
      <c r="L287" s="942">
        <f t="shared" ref="L287:M287" si="75">SUM(L284:L286)</f>
        <v>0</v>
      </c>
      <c r="M287" s="942">
        <f t="shared" si="75"/>
        <v>0</v>
      </c>
      <c r="N287" s="211"/>
      <c r="O287" s="194"/>
      <c r="P287" s="195"/>
      <c r="Q287" s="168"/>
      <c r="R287" s="675"/>
      <c r="S287" s="675"/>
      <c r="T287" s="169"/>
      <c r="U287" s="675"/>
      <c r="V287" s="675"/>
      <c r="W287" s="675"/>
      <c r="X287" s="671"/>
      <c r="Y287" s="671"/>
    </row>
    <row r="288" spans="1:25" ht="13.2" customHeight="1">
      <c r="A288" s="2074"/>
      <c r="B288" s="2077"/>
      <c r="C288" s="2080"/>
      <c r="D288" s="1973" t="s">
        <v>227</v>
      </c>
      <c r="E288" s="2086" t="s">
        <v>41</v>
      </c>
      <c r="F288" s="2090" t="s">
        <v>178</v>
      </c>
      <c r="G288" s="706" t="s">
        <v>143</v>
      </c>
      <c r="H288" s="957">
        <f>I288+K288</f>
        <v>0</v>
      </c>
      <c r="I288" s="951">
        <v>0</v>
      </c>
      <c r="J288" s="952">
        <v>0</v>
      </c>
      <c r="K288" s="953">
        <v>0</v>
      </c>
      <c r="L288" s="954">
        <v>0</v>
      </c>
      <c r="M288" s="955">
        <v>0</v>
      </c>
      <c r="N288" s="170" t="s">
        <v>147</v>
      </c>
      <c r="O288" s="186"/>
      <c r="P288" s="675" t="s">
        <v>42</v>
      </c>
      <c r="Q288" s="156"/>
      <c r="R288" s="675"/>
      <c r="S288" s="675"/>
      <c r="T288" s="169"/>
      <c r="U288" s="675"/>
      <c r="V288" s="675"/>
      <c r="W288" s="675"/>
      <c r="X288" s="671"/>
      <c r="Y288" s="671"/>
    </row>
    <row r="289" spans="1:25">
      <c r="A289" s="2075"/>
      <c r="B289" s="2078"/>
      <c r="C289" s="2081"/>
      <c r="D289" s="1974"/>
      <c r="E289" s="2087"/>
      <c r="F289" s="2091"/>
      <c r="G289" s="157" t="s">
        <v>80</v>
      </c>
      <c r="H289" s="945">
        <f>I289+K289</f>
        <v>407.6</v>
      </c>
      <c r="I289" s="946">
        <v>7.3</v>
      </c>
      <c r="J289" s="947">
        <v>4.5999999999999996</v>
      </c>
      <c r="K289" s="1441">
        <v>400.3</v>
      </c>
      <c r="L289" s="956">
        <v>0</v>
      </c>
      <c r="M289" s="950">
        <v>0</v>
      </c>
      <c r="N289" s="210"/>
      <c r="O289" s="190"/>
      <c r="P289" s="675"/>
      <c r="Q289" s="161"/>
      <c r="R289" s="675"/>
      <c r="S289" s="675"/>
      <c r="T289" s="169"/>
      <c r="U289" s="675"/>
      <c r="V289" s="675"/>
      <c r="W289" s="675"/>
      <c r="X289" s="671"/>
      <c r="Y289" s="671"/>
    </row>
    <row r="290" spans="1:25">
      <c r="A290" s="2075"/>
      <c r="B290" s="2078"/>
      <c r="C290" s="2081"/>
      <c r="D290" s="1974"/>
      <c r="E290" s="2088"/>
      <c r="F290" s="2092"/>
      <c r="G290" s="157" t="s">
        <v>37</v>
      </c>
      <c r="H290" s="945">
        <f>I290+K290</f>
        <v>7</v>
      </c>
      <c r="I290" s="946">
        <v>7</v>
      </c>
      <c r="J290" s="1443">
        <v>6.87</v>
      </c>
      <c r="K290" s="948">
        <v>0</v>
      </c>
      <c r="L290" s="956">
        <v>0</v>
      </c>
      <c r="M290" s="950">
        <v>0</v>
      </c>
      <c r="N290" s="210"/>
      <c r="O290" s="208"/>
      <c r="P290" s="675"/>
      <c r="Q290" s="163"/>
      <c r="R290" s="675"/>
      <c r="S290" s="675"/>
      <c r="T290" s="169"/>
      <c r="U290" s="675"/>
      <c r="V290" s="675"/>
      <c r="W290" s="675"/>
      <c r="X290" s="671"/>
      <c r="Y290" s="671"/>
    </row>
    <row r="291" spans="1:25" ht="28.2" customHeight="1" thickBot="1">
      <c r="A291" s="2076"/>
      <c r="B291" s="2079"/>
      <c r="C291" s="2082"/>
      <c r="D291" s="1975"/>
      <c r="E291" s="2089"/>
      <c r="F291" s="2089"/>
      <c r="G291" s="164" t="s">
        <v>12</v>
      </c>
      <c r="H291" s="939">
        <f t="shared" ref="H291:M291" si="76">SUM(H288:H290)</f>
        <v>414.6</v>
      </c>
      <c r="I291" s="940">
        <f t="shared" si="76"/>
        <v>14.3</v>
      </c>
      <c r="J291" s="941">
        <f t="shared" si="76"/>
        <v>11.469999999999999</v>
      </c>
      <c r="K291" s="942">
        <f t="shared" si="76"/>
        <v>400.3</v>
      </c>
      <c r="L291" s="943">
        <f t="shared" si="76"/>
        <v>0</v>
      </c>
      <c r="M291" s="944">
        <f t="shared" si="76"/>
        <v>0</v>
      </c>
      <c r="N291" s="211"/>
      <c r="O291" s="194"/>
      <c r="P291" s="195"/>
      <c r="Q291" s="168"/>
      <c r="R291" s="675"/>
      <c r="S291" s="675"/>
      <c r="T291" s="169"/>
      <c r="U291" s="675"/>
      <c r="V291" s="675"/>
      <c r="W291" s="675"/>
      <c r="X291" s="671"/>
      <c r="Y291" s="671"/>
    </row>
    <row r="292" spans="1:25" ht="15" customHeight="1">
      <c r="A292" s="2074"/>
      <c r="B292" s="2077"/>
      <c r="C292" s="2080"/>
      <c r="D292" s="1973" t="s">
        <v>228</v>
      </c>
      <c r="E292" s="2086" t="s">
        <v>41</v>
      </c>
      <c r="F292" s="2090" t="s">
        <v>178</v>
      </c>
      <c r="G292" s="706" t="s">
        <v>143</v>
      </c>
      <c r="H292" s="957">
        <f>I292+K292</f>
        <v>0</v>
      </c>
      <c r="I292" s="951">
        <v>0</v>
      </c>
      <c r="J292" s="952">
        <v>0</v>
      </c>
      <c r="K292" s="953">
        <v>0</v>
      </c>
      <c r="L292" s="954">
        <v>5.7</v>
      </c>
      <c r="M292" s="955">
        <v>0</v>
      </c>
      <c r="N292" s="170" t="s">
        <v>146</v>
      </c>
      <c r="O292" s="186" t="s">
        <v>42</v>
      </c>
      <c r="P292" s="187"/>
      <c r="Q292" s="156"/>
      <c r="R292" s="675"/>
      <c r="S292" s="675"/>
      <c r="T292" s="169"/>
      <c r="U292" s="675"/>
      <c r="V292" s="675"/>
      <c r="W292" s="675"/>
      <c r="X292" s="671"/>
      <c r="Y292" s="671"/>
    </row>
    <row r="293" spans="1:25" ht="13.2" customHeight="1">
      <c r="A293" s="2075"/>
      <c r="B293" s="2078"/>
      <c r="C293" s="2081"/>
      <c r="D293" s="1974"/>
      <c r="E293" s="2087"/>
      <c r="F293" s="2091"/>
      <c r="G293" s="157" t="s">
        <v>80</v>
      </c>
      <c r="H293" s="945">
        <f>I293+K293</f>
        <v>0</v>
      </c>
      <c r="I293" s="946">
        <v>0</v>
      </c>
      <c r="J293" s="947">
        <v>0</v>
      </c>
      <c r="K293" s="948">
        <v>0</v>
      </c>
      <c r="L293" s="956">
        <v>70</v>
      </c>
      <c r="M293" s="950">
        <v>0</v>
      </c>
      <c r="N293" s="210" t="s">
        <v>147</v>
      </c>
      <c r="O293" s="190"/>
      <c r="P293" s="191" t="s">
        <v>42</v>
      </c>
      <c r="Q293" s="161"/>
      <c r="R293" s="675"/>
      <c r="S293" s="675"/>
      <c r="T293" s="169"/>
      <c r="U293" s="675"/>
      <c r="V293" s="675"/>
      <c r="W293" s="675"/>
      <c r="X293" s="671"/>
      <c r="Y293" s="671"/>
    </row>
    <row r="294" spans="1:25">
      <c r="A294" s="2075"/>
      <c r="B294" s="2078"/>
      <c r="C294" s="2081"/>
      <c r="D294" s="1974"/>
      <c r="E294" s="2088"/>
      <c r="F294" s="2092"/>
      <c r="G294" s="157" t="s">
        <v>37</v>
      </c>
      <c r="H294" s="945">
        <f>I294+K294</f>
        <v>0</v>
      </c>
      <c r="I294" s="946">
        <v>0</v>
      </c>
      <c r="J294" s="947">
        <v>0</v>
      </c>
      <c r="K294" s="948">
        <v>0</v>
      </c>
      <c r="L294" s="956">
        <v>0</v>
      </c>
      <c r="M294" s="950">
        <v>0</v>
      </c>
      <c r="N294" s="210"/>
      <c r="O294" s="208"/>
      <c r="P294" s="209"/>
      <c r="Q294" s="163"/>
      <c r="R294" s="675"/>
      <c r="S294" s="675"/>
      <c r="T294" s="169"/>
      <c r="U294" s="675"/>
      <c r="V294" s="675"/>
      <c r="W294" s="675"/>
      <c r="X294" s="671"/>
      <c r="Y294" s="671"/>
    </row>
    <row r="295" spans="1:25" ht="13.8" thickBot="1">
      <c r="A295" s="2076"/>
      <c r="B295" s="2079"/>
      <c r="C295" s="2082"/>
      <c r="D295" s="1975"/>
      <c r="E295" s="2089"/>
      <c r="F295" s="2089"/>
      <c r="G295" s="164" t="s">
        <v>12</v>
      </c>
      <c r="H295" s="939">
        <f t="shared" ref="H295:M295" si="77">SUM(H292:H294)</f>
        <v>0</v>
      </c>
      <c r="I295" s="940">
        <f t="shared" si="77"/>
        <v>0</v>
      </c>
      <c r="J295" s="941">
        <f t="shared" si="77"/>
        <v>0</v>
      </c>
      <c r="K295" s="942">
        <f t="shared" si="77"/>
        <v>0</v>
      </c>
      <c r="L295" s="943">
        <f t="shared" si="77"/>
        <v>75.7</v>
      </c>
      <c r="M295" s="944">
        <f t="shared" si="77"/>
        <v>0</v>
      </c>
      <c r="N295" s="211"/>
      <c r="O295" s="194"/>
      <c r="P295" s="195"/>
      <c r="Q295" s="168"/>
      <c r="R295" s="675"/>
      <c r="S295" s="675"/>
      <c r="T295" s="169"/>
      <c r="U295" s="675"/>
      <c r="V295" s="675"/>
      <c r="W295" s="675"/>
      <c r="X295" s="671"/>
      <c r="Y295" s="671"/>
    </row>
    <row r="296" spans="1:25" ht="13.2" customHeight="1">
      <c r="A296" s="2074"/>
      <c r="B296" s="2077"/>
      <c r="C296" s="2080"/>
      <c r="D296" s="1973" t="s">
        <v>229</v>
      </c>
      <c r="E296" s="2086" t="s">
        <v>41</v>
      </c>
      <c r="F296" s="2090" t="s">
        <v>54</v>
      </c>
      <c r="G296" s="706" t="s">
        <v>143</v>
      </c>
      <c r="H296" s="957">
        <f>I296+K296</f>
        <v>0</v>
      </c>
      <c r="I296" s="951">
        <v>0</v>
      </c>
      <c r="J296" s="958"/>
      <c r="K296" s="953">
        <v>0</v>
      </c>
      <c r="L296" s="954">
        <v>0</v>
      </c>
      <c r="M296" s="955">
        <v>0</v>
      </c>
      <c r="N296" s="170"/>
      <c r="O296" s="186"/>
      <c r="P296" s="187"/>
      <c r="Q296" s="156"/>
      <c r="R296" s="675"/>
      <c r="S296" s="675"/>
      <c r="T296" s="169"/>
      <c r="U296" s="675"/>
      <c r="V296" s="675"/>
      <c r="W296" s="675"/>
      <c r="X296" s="671"/>
      <c r="Y296" s="671"/>
    </row>
    <row r="297" spans="1:25">
      <c r="A297" s="2075"/>
      <c r="B297" s="2078"/>
      <c r="C297" s="2081"/>
      <c r="D297" s="1974"/>
      <c r="E297" s="2087"/>
      <c r="F297" s="2091"/>
      <c r="G297" s="157" t="s">
        <v>80</v>
      </c>
      <c r="H297" s="945">
        <f>I297+K297</f>
        <v>0</v>
      </c>
      <c r="I297" s="946">
        <v>0</v>
      </c>
      <c r="J297" s="959"/>
      <c r="K297" s="948">
        <v>0</v>
      </c>
      <c r="L297" s="956">
        <v>0</v>
      </c>
      <c r="M297" s="950">
        <v>0</v>
      </c>
      <c r="N297" s="210"/>
      <c r="O297" s="190"/>
      <c r="P297" s="191"/>
      <c r="Q297" s="161"/>
      <c r="R297" s="675"/>
      <c r="S297" s="675"/>
      <c r="T297" s="169"/>
      <c r="U297" s="675"/>
      <c r="V297" s="675"/>
      <c r="W297" s="675"/>
      <c r="X297" s="671"/>
      <c r="Y297" s="671"/>
    </row>
    <row r="298" spans="1:25" ht="13.2" customHeight="1">
      <c r="A298" s="2075"/>
      <c r="B298" s="2078"/>
      <c r="C298" s="2081"/>
      <c r="D298" s="1974"/>
      <c r="E298" s="2088"/>
      <c r="F298" s="2092"/>
      <c r="G298" s="157" t="s">
        <v>37</v>
      </c>
      <c r="H298" s="945">
        <f>I298+K298</f>
        <v>0</v>
      </c>
      <c r="I298" s="960"/>
      <c r="J298" s="959"/>
      <c r="K298" s="961"/>
      <c r="L298" s="956"/>
      <c r="M298" s="950"/>
      <c r="N298" s="210"/>
      <c r="O298" s="208"/>
      <c r="P298" s="209"/>
      <c r="Q298" s="163"/>
      <c r="R298" s="675"/>
      <c r="S298" s="675"/>
      <c r="T298" s="169"/>
      <c r="U298" s="675"/>
      <c r="V298" s="675"/>
      <c r="W298" s="675"/>
      <c r="X298" s="671"/>
      <c r="Y298" s="671"/>
    </row>
    <row r="299" spans="1:25">
      <c r="A299" s="2075"/>
      <c r="B299" s="2078"/>
      <c r="C299" s="2081"/>
      <c r="D299" s="1974"/>
      <c r="E299" s="2088"/>
      <c r="F299" s="2088"/>
      <c r="G299" s="84"/>
      <c r="H299" s="962"/>
      <c r="I299" s="963"/>
      <c r="J299" s="964"/>
      <c r="K299" s="965"/>
      <c r="L299" s="966"/>
      <c r="M299" s="967"/>
      <c r="N299" s="210"/>
      <c r="O299" s="208"/>
      <c r="P299" s="209"/>
      <c r="Q299" s="163"/>
      <c r="R299" s="675"/>
      <c r="S299" s="675"/>
      <c r="T299" s="169"/>
      <c r="U299" s="675"/>
      <c r="V299" s="675"/>
      <c r="W299" s="675"/>
      <c r="X299" s="671"/>
      <c r="Y299" s="671"/>
    </row>
    <row r="300" spans="1:25" ht="13.8" thickBot="1">
      <c r="A300" s="2076"/>
      <c r="B300" s="2079"/>
      <c r="C300" s="2082"/>
      <c r="D300" s="1975"/>
      <c r="E300" s="2089"/>
      <c r="F300" s="2089"/>
      <c r="G300" s="164" t="s">
        <v>12</v>
      </c>
      <c r="H300" s="939">
        <f>SUM(H296:H298)</f>
        <v>0</v>
      </c>
      <c r="I300" s="940">
        <f>SUM(I296:I298)</f>
        <v>0</v>
      </c>
      <c r="J300" s="941">
        <f>SUM(J296:J298)</f>
        <v>0</v>
      </c>
      <c r="K300" s="942">
        <f>SUM(K296:K298)</f>
        <v>0</v>
      </c>
      <c r="L300" s="943">
        <f>SUM(L296:L299)</f>
        <v>0</v>
      </c>
      <c r="M300" s="944">
        <f>SUM(M296:M299)</f>
        <v>0</v>
      </c>
      <c r="N300" s="211"/>
      <c r="O300" s="194"/>
      <c r="P300" s="195"/>
      <c r="Q300" s="168"/>
      <c r="R300" s="675"/>
      <c r="S300" s="675"/>
      <c r="T300" s="169"/>
      <c r="U300" s="675"/>
      <c r="V300" s="675"/>
      <c r="W300" s="675"/>
      <c r="X300" s="671"/>
      <c r="Y300" s="671"/>
    </row>
    <row r="301" spans="1:25" ht="13.2" customHeight="1">
      <c r="A301" s="2074"/>
      <c r="B301" s="2077"/>
      <c r="C301" s="2080"/>
      <c r="D301" s="1973" t="s">
        <v>230</v>
      </c>
      <c r="E301" s="2086" t="s">
        <v>41</v>
      </c>
      <c r="F301" s="2090" t="s">
        <v>54</v>
      </c>
      <c r="G301" s="706" t="s">
        <v>143</v>
      </c>
      <c r="H301" s="957">
        <f>I301+K301</f>
        <v>0</v>
      </c>
      <c r="I301" s="951">
        <v>0</v>
      </c>
      <c r="J301" s="958"/>
      <c r="K301" s="953">
        <v>0</v>
      </c>
      <c r="L301" s="954">
        <v>0</v>
      </c>
      <c r="M301" s="955">
        <v>0</v>
      </c>
      <c r="N301" s="170"/>
      <c r="O301" s="186"/>
      <c r="P301" s="187"/>
      <c r="Q301" s="156"/>
      <c r="R301" s="675"/>
      <c r="S301" s="675"/>
      <c r="T301" s="169"/>
      <c r="U301" s="675"/>
      <c r="V301" s="675"/>
      <c r="W301" s="675"/>
      <c r="X301" s="671"/>
      <c r="Y301" s="671"/>
    </row>
    <row r="302" spans="1:25">
      <c r="A302" s="2075"/>
      <c r="B302" s="2078"/>
      <c r="C302" s="2081"/>
      <c r="D302" s="1974"/>
      <c r="E302" s="2087"/>
      <c r="F302" s="2091"/>
      <c r="G302" s="157" t="s">
        <v>80</v>
      </c>
      <c r="H302" s="945">
        <f>I302+K302</f>
        <v>0</v>
      </c>
      <c r="I302" s="946">
        <v>0</v>
      </c>
      <c r="J302" s="959"/>
      <c r="K302" s="948">
        <v>0</v>
      </c>
      <c r="L302" s="956">
        <v>0</v>
      </c>
      <c r="M302" s="950">
        <v>0</v>
      </c>
      <c r="N302" s="210"/>
      <c r="O302" s="190"/>
      <c r="P302" s="191"/>
      <c r="Q302" s="161"/>
      <c r="R302" s="675"/>
      <c r="S302" s="675"/>
      <c r="T302" s="169"/>
      <c r="U302" s="675"/>
      <c r="V302" s="675"/>
      <c r="W302" s="675"/>
      <c r="X302" s="671"/>
      <c r="Y302" s="671"/>
    </row>
    <row r="303" spans="1:25" ht="13.2" customHeight="1">
      <c r="A303" s="2075"/>
      <c r="B303" s="2078"/>
      <c r="C303" s="2081"/>
      <c r="D303" s="1974"/>
      <c r="E303" s="2088"/>
      <c r="F303" s="2092"/>
      <c r="G303" s="157" t="s">
        <v>37</v>
      </c>
      <c r="H303" s="945">
        <f>I303+K303</f>
        <v>0</v>
      </c>
      <c r="I303" s="960"/>
      <c r="J303" s="959"/>
      <c r="K303" s="961"/>
      <c r="L303" s="956"/>
      <c r="M303" s="950"/>
      <c r="N303" s="210"/>
      <c r="O303" s="208"/>
      <c r="P303" s="209"/>
      <c r="Q303" s="163"/>
      <c r="R303" s="675"/>
      <c r="S303" s="675"/>
      <c r="T303" s="169"/>
      <c r="U303" s="675"/>
      <c r="V303" s="675"/>
      <c r="W303" s="675"/>
      <c r="X303" s="671"/>
      <c r="Y303" s="671"/>
    </row>
    <row r="304" spans="1:25">
      <c r="A304" s="2075"/>
      <c r="B304" s="2078"/>
      <c r="C304" s="2081"/>
      <c r="D304" s="1974"/>
      <c r="E304" s="2088"/>
      <c r="F304" s="2088"/>
      <c r="G304" s="84"/>
      <c r="H304" s="962"/>
      <c r="I304" s="963"/>
      <c r="J304" s="964"/>
      <c r="K304" s="965"/>
      <c r="L304" s="966"/>
      <c r="M304" s="967"/>
      <c r="N304" s="210"/>
      <c r="O304" s="208"/>
      <c r="P304" s="209"/>
      <c r="Q304" s="163"/>
      <c r="R304" s="675"/>
      <c r="S304" s="675"/>
      <c r="T304" s="169"/>
      <c r="U304" s="675"/>
      <c r="V304" s="675"/>
      <c r="W304" s="675"/>
      <c r="X304" s="671"/>
      <c r="Y304" s="671"/>
    </row>
    <row r="305" spans="1:25" ht="13.8" thickBot="1">
      <c r="A305" s="2076"/>
      <c r="B305" s="2079"/>
      <c r="C305" s="2082"/>
      <c r="D305" s="1975"/>
      <c r="E305" s="2089"/>
      <c r="F305" s="2089"/>
      <c r="G305" s="164" t="s">
        <v>12</v>
      </c>
      <c r="H305" s="939">
        <f>SUM(H301:H303)</f>
        <v>0</v>
      </c>
      <c r="I305" s="940">
        <f>SUM(I301:I303)</f>
        <v>0</v>
      </c>
      <c r="J305" s="941">
        <f>SUM(J301:J303)</f>
        <v>0</v>
      </c>
      <c r="K305" s="942">
        <f>SUM(K301:K303)</f>
        <v>0</v>
      </c>
      <c r="L305" s="943">
        <f>SUM(L301:L303)</f>
        <v>0</v>
      </c>
      <c r="M305" s="944">
        <f>SUM(M301:M304)</f>
        <v>0</v>
      </c>
      <c r="N305" s="211"/>
      <c r="O305" s="194"/>
      <c r="P305" s="195"/>
      <c r="Q305" s="168"/>
      <c r="R305" s="675"/>
      <c r="S305" s="675"/>
      <c r="T305" s="169"/>
      <c r="U305" s="675"/>
      <c r="V305" s="675"/>
      <c r="W305" s="675"/>
      <c r="X305" s="671"/>
      <c r="Y305" s="671"/>
    </row>
    <row r="306" spans="1:25" ht="13.2" customHeight="1">
      <c r="A306" s="2074"/>
      <c r="B306" s="2077"/>
      <c r="C306" s="2080"/>
      <c r="D306" s="1973" t="s">
        <v>231</v>
      </c>
      <c r="E306" s="2086" t="s">
        <v>41</v>
      </c>
      <c r="F306" s="2090" t="s">
        <v>54</v>
      </c>
      <c r="G306" s="706" t="s">
        <v>143</v>
      </c>
      <c r="H306" s="957">
        <f>I306+K306</f>
        <v>700</v>
      </c>
      <c r="I306" s="951">
        <v>0</v>
      </c>
      <c r="J306" s="958"/>
      <c r="K306" s="953">
        <v>700</v>
      </c>
      <c r="L306" s="954">
        <v>0</v>
      </c>
      <c r="M306" s="955">
        <v>0</v>
      </c>
      <c r="N306" s="170" t="s">
        <v>147</v>
      </c>
      <c r="O306" s="186"/>
      <c r="P306" s="187"/>
      <c r="Q306" s="156" t="s">
        <v>42</v>
      </c>
      <c r="R306" s="675"/>
      <c r="S306" s="675"/>
      <c r="T306" s="169"/>
      <c r="U306" s="675"/>
      <c r="V306" s="675"/>
      <c r="W306" s="675"/>
      <c r="X306" s="671"/>
      <c r="Y306" s="671"/>
    </row>
    <row r="307" spans="1:25" ht="13.2" customHeight="1">
      <c r="A307" s="2075"/>
      <c r="B307" s="2078"/>
      <c r="C307" s="2081"/>
      <c r="D307" s="1974"/>
      <c r="E307" s="2087"/>
      <c r="F307" s="2091"/>
      <c r="G307" s="157" t="s">
        <v>212</v>
      </c>
      <c r="H307" s="945">
        <f>I307+K307</f>
        <v>0</v>
      </c>
      <c r="I307" s="946">
        <v>0</v>
      </c>
      <c r="J307" s="959"/>
      <c r="K307" s="948">
        <v>0</v>
      </c>
      <c r="L307" s="956">
        <v>0</v>
      </c>
      <c r="M307" s="950">
        <v>0</v>
      </c>
      <c r="N307" s="210"/>
      <c r="O307" s="190"/>
      <c r="P307" s="191"/>
      <c r="Q307" s="161"/>
      <c r="R307" s="675"/>
      <c r="S307" s="675"/>
      <c r="T307" s="169"/>
      <c r="U307" s="675"/>
      <c r="V307" s="675"/>
      <c r="W307" s="675"/>
      <c r="X307" s="671"/>
      <c r="Y307" s="671"/>
    </row>
    <row r="308" spans="1:25">
      <c r="A308" s="2075"/>
      <c r="B308" s="2078"/>
      <c r="C308" s="2081"/>
      <c r="D308" s="1974"/>
      <c r="E308" s="2088"/>
      <c r="F308" s="2092"/>
      <c r="G308" s="157" t="s">
        <v>37</v>
      </c>
      <c r="H308" s="945">
        <f>I308+K308</f>
        <v>0</v>
      </c>
      <c r="I308" s="960"/>
      <c r="J308" s="959"/>
      <c r="K308" s="948">
        <v>0</v>
      </c>
      <c r="L308" s="956">
        <v>0</v>
      </c>
      <c r="M308" s="950">
        <v>0</v>
      </c>
      <c r="N308" s="210"/>
      <c r="O308" s="208"/>
      <c r="P308" s="209"/>
      <c r="Q308" s="163"/>
      <c r="R308" s="675"/>
      <c r="S308" s="675"/>
      <c r="T308" s="169"/>
      <c r="U308" s="675"/>
      <c r="V308" s="675"/>
      <c r="W308" s="675"/>
      <c r="X308" s="671"/>
      <c r="Y308" s="671"/>
    </row>
    <row r="309" spans="1:25">
      <c r="A309" s="2075"/>
      <c r="B309" s="2078"/>
      <c r="C309" s="2081"/>
      <c r="D309" s="1974"/>
      <c r="E309" s="2088"/>
      <c r="F309" s="2088"/>
      <c r="G309" s="84"/>
      <c r="H309" s="962"/>
      <c r="I309" s="963"/>
      <c r="J309" s="964"/>
      <c r="K309" s="965"/>
      <c r="L309" s="966"/>
      <c r="M309" s="967"/>
      <c r="N309" s="210"/>
      <c r="O309" s="208"/>
      <c r="P309" s="209"/>
      <c r="Q309" s="163"/>
      <c r="R309" s="675"/>
      <c r="S309" s="675"/>
      <c r="T309" s="169"/>
      <c r="U309" s="675"/>
      <c r="V309" s="675"/>
      <c r="W309" s="675"/>
      <c r="X309" s="671"/>
      <c r="Y309" s="671"/>
    </row>
    <row r="310" spans="1:25" ht="13.8" thickBot="1">
      <c r="A310" s="2076"/>
      <c r="B310" s="2079"/>
      <c r="C310" s="2082"/>
      <c r="D310" s="1975"/>
      <c r="E310" s="2089"/>
      <c r="F310" s="2089"/>
      <c r="G310" s="164" t="s">
        <v>12</v>
      </c>
      <c r="H310" s="939">
        <f t="shared" ref="H310:M310" si="78">SUM(H306:H308)</f>
        <v>700</v>
      </c>
      <c r="I310" s="940">
        <f t="shared" si="78"/>
        <v>0</v>
      </c>
      <c r="J310" s="941">
        <f t="shared" si="78"/>
        <v>0</v>
      </c>
      <c r="K310" s="942">
        <f t="shared" si="78"/>
        <v>700</v>
      </c>
      <c r="L310" s="943">
        <f t="shared" si="78"/>
        <v>0</v>
      </c>
      <c r="M310" s="944">
        <f t="shared" si="78"/>
        <v>0</v>
      </c>
      <c r="N310" s="211"/>
      <c r="O310" s="194"/>
      <c r="P310" s="195"/>
      <c r="Q310" s="168"/>
      <c r="R310" s="675"/>
      <c r="S310" s="675"/>
      <c r="T310" s="169"/>
      <c r="U310" s="675"/>
      <c r="V310" s="675"/>
      <c r="W310" s="675"/>
      <c r="X310" s="671"/>
      <c r="Y310" s="671"/>
    </row>
    <row r="311" spans="1:25" ht="13.2" customHeight="1">
      <c r="A311" s="2074"/>
      <c r="B311" s="2077"/>
      <c r="C311" s="2080"/>
      <c r="D311" s="1973" t="s">
        <v>595</v>
      </c>
      <c r="E311" s="2086" t="s">
        <v>41</v>
      </c>
      <c r="F311" s="2116" t="s">
        <v>596</v>
      </c>
      <c r="G311" s="706" t="s">
        <v>143</v>
      </c>
      <c r="H311" s="957">
        <f>I311+K311</f>
        <v>0</v>
      </c>
      <c r="I311" s="951">
        <v>0</v>
      </c>
      <c r="J311" s="958"/>
      <c r="K311" s="953">
        <v>0</v>
      </c>
      <c r="L311" s="954">
        <v>0</v>
      </c>
      <c r="M311" s="955">
        <v>0</v>
      </c>
      <c r="N311" s="170" t="s">
        <v>147</v>
      </c>
      <c r="O311" s="186"/>
      <c r="P311" s="291" t="s">
        <v>42</v>
      </c>
      <c r="Q311" s="156"/>
      <c r="R311" s="675"/>
      <c r="S311" s="675"/>
      <c r="T311" s="169"/>
      <c r="U311" s="675"/>
      <c r="V311" s="675"/>
      <c r="W311" s="675"/>
      <c r="X311" s="671"/>
      <c r="Y311" s="671"/>
    </row>
    <row r="312" spans="1:25">
      <c r="A312" s="2075"/>
      <c r="B312" s="2078"/>
      <c r="C312" s="2081"/>
      <c r="D312" s="1974"/>
      <c r="E312" s="2087"/>
      <c r="F312" s="2117"/>
      <c r="G312" s="157" t="s">
        <v>212</v>
      </c>
      <c r="H312" s="945">
        <f>I312+K312</f>
        <v>1140</v>
      </c>
      <c r="I312" s="946">
        <v>0</v>
      </c>
      <c r="J312" s="959"/>
      <c r="K312" s="948">
        <v>1140</v>
      </c>
      <c r="L312" s="956">
        <v>0</v>
      </c>
      <c r="M312" s="950">
        <v>0</v>
      </c>
      <c r="N312" s="210"/>
      <c r="O312" s="190"/>
      <c r="P312" s="675"/>
      <c r="Q312" s="161"/>
      <c r="R312" s="675"/>
      <c r="S312" s="675"/>
      <c r="T312" s="169"/>
      <c r="U312" s="675"/>
      <c r="V312" s="675"/>
      <c r="W312" s="675"/>
      <c r="X312" s="671"/>
      <c r="Y312" s="671"/>
    </row>
    <row r="313" spans="1:25">
      <c r="A313" s="2075"/>
      <c r="B313" s="2078"/>
      <c r="C313" s="2081"/>
      <c r="D313" s="1974"/>
      <c r="E313" s="2088"/>
      <c r="F313" s="2118"/>
      <c r="G313" s="157" t="s">
        <v>37</v>
      </c>
      <c r="H313" s="945">
        <f>I313+K313</f>
        <v>0</v>
      </c>
      <c r="I313" s="946">
        <v>0</v>
      </c>
      <c r="J313" s="959"/>
      <c r="K313" s="948">
        <v>0</v>
      </c>
      <c r="L313" s="956"/>
      <c r="M313" s="950"/>
      <c r="N313" s="210"/>
      <c r="O313" s="208"/>
      <c r="P313" s="675"/>
      <c r="Q313" s="163"/>
      <c r="R313" s="675"/>
      <c r="S313" s="675"/>
      <c r="T313" s="169"/>
      <c r="U313" s="675"/>
      <c r="V313" s="675"/>
      <c r="W313" s="675"/>
      <c r="X313" s="671"/>
      <c r="Y313" s="671"/>
    </row>
    <row r="314" spans="1:25" ht="13.8" thickBot="1">
      <c r="A314" s="2076"/>
      <c r="B314" s="2079"/>
      <c r="C314" s="2082"/>
      <c r="D314" s="1975"/>
      <c r="E314" s="2089"/>
      <c r="F314" s="2119"/>
      <c r="G314" s="164" t="s">
        <v>12</v>
      </c>
      <c r="H314" s="939">
        <f>SUM(H311:H313)</f>
        <v>1140</v>
      </c>
      <c r="I314" s="940">
        <f t="shared" ref="I314:M314" si="79">SUM(I311:I313)</f>
        <v>0</v>
      </c>
      <c r="J314" s="941">
        <f t="shared" si="79"/>
        <v>0</v>
      </c>
      <c r="K314" s="942">
        <f>SUM(K311:K313)</f>
        <v>1140</v>
      </c>
      <c r="L314" s="943">
        <f t="shared" si="79"/>
        <v>0</v>
      </c>
      <c r="M314" s="944">
        <f t="shared" si="79"/>
        <v>0</v>
      </c>
      <c r="N314" s="211"/>
      <c r="O314" s="194"/>
      <c r="P314" s="195"/>
      <c r="Q314" s="168"/>
      <c r="R314" s="675"/>
      <c r="S314" s="675"/>
      <c r="T314" s="169"/>
      <c r="U314" s="675"/>
      <c r="V314" s="675"/>
      <c r="W314" s="675"/>
      <c r="X314" s="671"/>
      <c r="Y314" s="671"/>
    </row>
    <row r="315" spans="1:25" ht="13.2" customHeight="1">
      <c r="A315" s="2074"/>
      <c r="B315" s="2077"/>
      <c r="C315" s="2080"/>
      <c r="D315" s="1973" t="s">
        <v>232</v>
      </c>
      <c r="E315" s="2086" t="s">
        <v>41</v>
      </c>
      <c r="F315" s="2090" t="s">
        <v>178</v>
      </c>
      <c r="G315" s="706" t="s">
        <v>143</v>
      </c>
      <c r="H315" s="957">
        <f>I315+K315</f>
        <v>0</v>
      </c>
      <c r="I315" s="951">
        <v>0</v>
      </c>
      <c r="J315" s="958"/>
      <c r="K315" s="953">
        <v>0</v>
      </c>
      <c r="L315" s="954">
        <v>0</v>
      </c>
      <c r="M315" s="955">
        <v>0</v>
      </c>
      <c r="N315" s="170"/>
      <c r="O315" s="186"/>
      <c r="P315" s="291"/>
      <c r="Q315" s="156"/>
      <c r="R315" s="675"/>
      <c r="S315" s="675"/>
      <c r="T315" s="169"/>
      <c r="U315" s="675"/>
      <c r="V315" s="675"/>
      <c r="W315" s="675"/>
      <c r="X315" s="671"/>
      <c r="Y315" s="671"/>
    </row>
    <row r="316" spans="1:25" ht="13.2" customHeight="1">
      <c r="A316" s="2075"/>
      <c r="B316" s="2078"/>
      <c r="C316" s="2081"/>
      <c r="D316" s="1974"/>
      <c r="E316" s="2087"/>
      <c r="F316" s="2091"/>
      <c r="G316" s="157" t="s">
        <v>56</v>
      </c>
      <c r="H316" s="945">
        <f>I316+K316</f>
        <v>0</v>
      </c>
      <c r="I316" s="946">
        <v>0</v>
      </c>
      <c r="J316" s="959"/>
      <c r="K316" s="948">
        <v>0</v>
      </c>
      <c r="L316" s="956">
        <v>0</v>
      </c>
      <c r="M316" s="950">
        <v>0</v>
      </c>
      <c r="N316" s="210"/>
      <c r="O316" s="190"/>
      <c r="P316" s="191"/>
      <c r="Q316" s="161"/>
      <c r="R316" s="675"/>
      <c r="S316" s="675"/>
      <c r="T316" s="169"/>
      <c r="U316" s="675"/>
      <c r="V316" s="675"/>
      <c r="W316" s="675"/>
      <c r="X316" s="671"/>
      <c r="Y316" s="671"/>
    </row>
    <row r="317" spans="1:25">
      <c r="A317" s="2075"/>
      <c r="B317" s="2078"/>
      <c r="C317" s="2081"/>
      <c r="D317" s="1974"/>
      <c r="E317" s="2088"/>
      <c r="F317" s="2092"/>
      <c r="G317" s="157" t="s">
        <v>37</v>
      </c>
      <c r="H317" s="945">
        <f>I317+K317</f>
        <v>0</v>
      </c>
      <c r="I317" s="960"/>
      <c r="J317" s="959"/>
      <c r="K317" s="961"/>
      <c r="L317" s="956"/>
      <c r="M317" s="950"/>
      <c r="N317" s="210"/>
      <c r="O317" s="208"/>
      <c r="P317" s="209"/>
      <c r="Q317" s="163"/>
      <c r="R317" s="675"/>
      <c r="S317" s="675"/>
      <c r="T317" s="169"/>
      <c r="U317" s="675"/>
      <c r="V317" s="675"/>
      <c r="W317" s="675"/>
      <c r="X317" s="671"/>
      <c r="Y317" s="671"/>
    </row>
    <row r="318" spans="1:25" ht="13.8" thickBot="1">
      <c r="A318" s="2076"/>
      <c r="B318" s="2079"/>
      <c r="C318" s="2082"/>
      <c r="D318" s="1975"/>
      <c r="E318" s="2089"/>
      <c r="F318" s="2089"/>
      <c r="G318" s="164" t="s">
        <v>12</v>
      </c>
      <c r="H318" s="939">
        <f t="shared" ref="H318:M318" si="80">SUM(H315:H317)</f>
        <v>0</v>
      </c>
      <c r="I318" s="940">
        <f t="shared" si="80"/>
        <v>0</v>
      </c>
      <c r="J318" s="941">
        <f t="shared" si="80"/>
        <v>0</v>
      </c>
      <c r="K318" s="942">
        <f t="shared" si="80"/>
        <v>0</v>
      </c>
      <c r="L318" s="943">
        <f t="shared" si="80"/>
        <v>0</v>
      </c>
      <c r="M318" s="944">
        <f t="shared" si="80"/>
        <v>0</v>
      </c>
      <c r="N318" s="211"/>
      <c r="O318" s="194"/>
      <c r="P318" s="195"/>
      <c r="Q318" s="168"/>
      <c r="R318" s="675"/>
      <c r="S318" s="675"/>
      <c r="T318" s="169"/>
      <c r="U318" s="675"/>
      <c r="V318" s="675"/>
      <c r="W318" s="675"/>
      <c r="X318" s="671"/>
      <c r="Y318" s="671"/>
    </row>
    <row r="319" spans="1:25" ht="13.2" customHeight="1">
      <c r="A319" s="2074"/>
      <c r="B319" s="2077"/>
      <c r="C319" s="2080"/>
      <c r="D319" s="1973" t="s">
        <v>233</v>
      </c>
      <c r="E319" s="2086" t="s">
        <v>41</v>
      </c>
      <c r="F319" s="2090" t="s">
        <v>54</v>
      </c>
      <c r="G319" s="706" t="s">
        <v>143</v>
      </c>
      <c r="H319" s="957">
        <f>I319+K319</f>
        <v>0</v>
      </c>
      <c r="I319" s="951">
        <v>0</v>
      </c>
      <c r="J319" s="958"/>
      <c r="K319" s="953">
        <v>0</v>
      </c>
      <c r="L319" s="954">
        <v>0</v>
      </c>
      <c r="M319" s="955">
        <v>0</v>
      </c>
      <c r="N319" s="170"/>
      <c r="O319" s="186"/>
      <c r="P319" s="187"/>
      <c r="Q319" s="156"/>
      <c r="R319" s="675"/>
      <c r="S319" s="675"/>
      <c r="T319" s="169"/>
      <c r="U319" s="675"/>
      <c r="V319" s="675"/>
      <c r="W319" s="675"/>
      <c r="X319" s="671"/>
      <c r="Y319" s="671"/>
    </row>
    <row r="320" spans="1:25" ht="25.95" customHeight="1">
      <c r="A320" s="2075"/>
      <c r="B320" s="2078"/>
      <c r="C320" s="2081"/>
      <c r="D320" s="1974"/>
      <c r="E320" s="2087"/>
      <c r="F320" s="2091"/>
      <c r="G320" s="157" t="s">
        <v>56</v>
      </c>
      <c r="H320" s="945">
        <f>I320+K320</f>
        <v>0</v>
      </c>
      <c r="I320" s="946">
        <v>0</v>
      </c>
      <c r="J320" s="959"/>
      <c r="K320" s="948">
        <v>0</v>
      </c>
      <c r="L320" s="956">
        <v>0</v>
      </c>
      <c r="M320" s="950">
        <v>0</v>
      </c>
      <c r="N320" s="210"/>
      <c r="O320" s="190"/>
      <c r="P320" s="191"/>
      <c r="Q320" s="161"/>
      <c r="R320" s="675"/>
      <c r="S320" s="675"/>
      <c r="T320" s="169"/>
      <c r="U320" s="675"/>
      <c r="V320" s="675"/>
      <c r="W320" s="675"/>
      <c r="X320" s="671"/>
      <c r="Y320" s="671"/>
    </row>
    <row r="321" spans="1:25" ht="13.2" customHeight="1">
      <c r="A321" s="2075"/>
      <c r="B321" s="2078"/>
      <c r="C321" s="2081"/>
      <c r="D321" s="1974"/>
      <c r="E321" s="2088"/>
      <c r="F321" s="2092"/>
      <c r="G321" s="157" t="s">
        <v>37</v>
      </c>
      <c r="H321" s="945">
        <f>I321+K321</f>
        <v>0</v>
      </c>
      <c r="I321" s="960"/>
      <c r="J321" s="959"/>
      <c r="K321" s="961"/>
      <c r="L321" s="956"/>
      <c r="M321" s="950"/>
      <c r="N321" s="210"/>
      <c r="O321" s="208"/>
      <c r="P321" s="209"/>
      <c r="Q321" s="163"/>
      <c r="R321" s="675"/>
      <c r="S321" s="675"/>
      <c r="T321" s="169"/>
      <c r="U321" s="675"/>
      <c r="V321" s="675"/>
      <c r="W321" s="675"/>
      <c r="X321" s="671"/>
      <c r="Y321" s="671"/>
    </row>
    <row r="322" spans="1:25">
      <c r="A322" s="2075"/>
      <c r="B322" s="2078"/>
      <c r="C322" s="2081"/>
      <c r="D322" s="1974"/>
      <c r="E322" s="2088"/>
      <c r="F322" s="2088"/>
      <c r="G322" s="84"/>
      <c r="H322" s="962"/>
      <c r="I322" s="963"/>
      <c r="J322" s="964"/>
      <c r="K322" s="965"/>
      <c r="L322" s="966"/>
      <c r="M322" s="967"/>
      <c r="N322" s="210"/>
      <c r="O322" s="208"/>
      <c r="P322" s="209"/>
      <c r="Q322" s="163"/>
      <c r="R322" s="675"/>
      <c r="S322" s="675"/>
      <c r="T322" s="169"/>
      <c r="U322" s="675"/>
      <c r="V322" s="675"/>
      <c r="W322" s="675"/>
      <c r="X322" s="671"/>
      <c r="Y322" s="671"/>
    </row>
    <row r="323" spans="1:25" ht="13.8" thickBot="1">
      <c r="A323" s="2076"/>
      <c r="B323" s="2079"/>
      <c r="C323" s="2082"/>
      <c r="D323" s="1975"/>
      <c r="E323" s="2089"/>
      <c r="F323" s="2089"/>
      <c r="G323" s="164" t="s">
        <v>12</v>
      </c>
      <c r="H323" s="939">
        <f t="shared" ref="H323:M323" si="81">SUM(H319:H321)</f>
        <v>0</v>
      </c>
      <c r="I323" s="940">
        <f t="shared" si="81"/>
        <v>0</v>
      </c>
      <c r="J323" s="941">
        <f t="shared" si="81"/>
        <v>0</v>
      </c>
      <c r="K323" s="942">
        <f t="shared" si="81"/>
        <v>0</v>
      </c>
      <c r="L323" s="943">
        <f t="shared" si="81"/>
        <v>0</v>
      </c>
      <c r="M323" s="944">
        <f t="shared" si="81"/>
        <v>0</v>
      </c>
      <c r="N323" s="211"/>
      <c r="O323" s="194"/>
      <c r="P323" s="195"/>
      <c r="Q323" s="168"/>
      <c r="R323" s="675"/>
      <c r="S323" s="675"/>
      <c r="T323" s="169"/>
      <c r="U323" s="675"/>
      <c r="V323" s="675"/>
      <c r="W323" s="675"/>
      <c r="X323" s="671"/>
      <c r="Y323" s="671"/>
    </row>
    <row r="324" spans="1:25" ht="15.6" customHeight="1">
      <c r="A324" s="2074"/>
      <c r="B324" s="2077"/>
      <c r="C324" s="2080"/>
      <c r="D324" s="1973" t="s">
        <v>234</v>
      </c>
      <c r="E324" s="2086" t="s">
        <v>41</v>
      </c>
      <c r="F324" s="2090" t="s">
        <v>54</v>
      </c>
      <c r="G324" s="706" t="s">
        <v>143</v>
      </c>
      <c r="H324" s="957">
        <f>I324+K324</f>
        <v>0</v>
      </c>
      <c r="I324" s="951">
        <v>0</v>
      </c>
      <c r="J324" s="958"/>
      <c r="K324" s="953">
        <v>0</v>
      </c>
      <c r="L324" s="954">
        <v>0</v>
      </c>
      <c r="M324" s="955">
        <v>0</v>
      </c>
      <c r="N324" s="170"/>
      <c r="O324" s="186"/>
      <c r="P324" s="187"/>
      <c r="Q324" s="156"/>
      <c r="R324" s="675"/>
      <c r="S324" s="675"/>
      <c r="T324" s="169"/>
      <c r="U324" s="675"/>
      <c r="V324" s="675"/>
      <c r="W324" s="675"/>
      <c r="X324" s="671"/>
      <c r="Y324" s="671"/>
    </row>
    <row r="325" spans="1:25" ht="16.95" customHeight="1">
      <c r="A325" s="2075"/>
      <c r="B325" s="2078"/>
      <c r="C325" s="2081"/>
      <c r="D325" s="1974"/>
      <c r="E325" s="2087"/>
      <c r="F325" s="2091"/>
      <c r="G325" s="157" t="s">
        <v>56</v>
      </c>
      <c r="H325" s="945">
        <f>I325+K325</f>
        <v>0</v>
      </c>
      <c r="I325" s="946">
        <v>0</v>
      </c>
      <c r="J325" s="959"/>
      <c r="K325" s="948">
        <v>0</v>
      </c>
      <c r="L325" s="956">
        <v>0</v>
      </c>
      <c r="M325" s="950">
        <v>0</v>
      </c>
      <c r="N325" s="210"/>
      <c r="O325" s="190"/>
      <c r="P325" s="191"/>
      <c r="Q325" s="161"/>
      <c r="R325" s="675"/>
      <c r="S325" s="675"/>
      <c r="T325" s="169"/>
      <c r="U325" s="675"/>
      <c r="V325" s="675"/>
      <c r="W325" s="675"/>
      <c r="X325" s="671"/>
      <c r="Y325" s="671"/>
    </row>
    <row r="326" spans="1:25" ht="13.2" customHeight="1">
      <c r="A326" s="2075"/>
      <c r="B326" s="2078"/>
      <c r="C326" s="2081"/>
      <c r="D326" s="1974"/>
      <c r="E326" s="2088"/>
      <c r="F326" s="2092"/>
      <c r="G326" s="157"/>
      <c r="H326" s="945">
        <f>I326+K326</f>
        <v>0</v>
      </c>
      <c r="I326" s="960"/>
      <c r="J326" s="959"/>
      <c r="K326" s="961"/>
      <c r="L326" s="956"/>
      <c r="M326" s="950"/>
      <c r="N326" s="210"/>
      <c r="O326" s="208"/>
      <c r="P326" s="209"/>
      <c r="Q326" s="163"/>
      <c r="R326" s="675"/>
      <c r="S326" s="675"/>
      <c r="T326" s="169"/>
      <c r="U326" s="675"/>
      <c r="V326" s="675"/>
      <c r="W326" s="675"/>
      <c r="X326" s="671"/>
      <c r="Y326" s="671"/>
    </row>
    <row r="327" spans="1:25">
      <c r="A327" s="2075"/>
      <c r="B327" s="2078"/>
      <c r="C327" s="2081"/>
      <c r="D327" s="1974"/>
      <c r="E327" s="2088"/>
      <c r="F327" s="2088"/>
      <c r="G327" s="84"/>
      <c r="H327" s="962"/>
      <c r="I327" s="963"/>
      <c r="J327" s="964"/>
      <c r="K327" s="965"/>
      <c r="L327" s="966"/>
      <c r="M327" s="967"/>
      <c r="N327" s="210"/>
      <c r="O327" s="208"/>
      <c r="P327" s="209"/>
      <c r="Q327" s="163"/>
      <c r="R327" s="675"/>
      <c r="S327" s="675"/>
      <c r="T327" s="169"/>
      <c r="U327" s="675"/>
      <c r="V327" s="675"/>
      <c r="W327" s="675"/>
      <c r="X327" s="671"/>
      <c r="Y327" s="671"/>
    </row>
    <row r="328" spans="1:25" ht="13.8" thickBot="1">
      <c r="A328" s="2076"/>
      <c r="B328" s="2079"/>
      <c r="C328" s="2082"/>
      <c r="D328" s="1975"/>
      <c r="E328" s="2089"/>
      <c r="F328" s="2089"/>
      <c r="G328" s="164" t="s">
        <v>12</v>
      </c>
      <c r="H328" s="939">
        <f t="shared" ref="H328:M328" si="82">SUM(H324:H326)</f>
        <v>0</v>
      </c>
      <c r="I328" s="940">
        <f t="shared" si="82"/>
        <v>0</v>
      </c>
      <c r="J328" s="941">
        <f t="shared" si="82"/>
        <v>0</v>
      </c>
      <c r="K328" s="942">
        <f t="shared" si="82"/>
        <v>0</v>
      </c>
      <c r="L328" s="943">
        <f t="shared" si="82"/>
        <v>0</v>
      </c>
      <c r="M328" s="944">
        <f t="shared" si="82"/>
        <v>0</v>
      </c>
      <c r="N328" s="211"/>
      <c r="O328" s="194"/>
      <c r="P328" s="195"/>
      <c r="Q328" s="168"/>
      <c r="R328" s="675"/>
      <c r="S328" s="675"/>
      <c r="T328" s="169"/>
      <c r="U328" s="675"/>
      <c r="V328" s="675"/>
      <c r="W328" s="675"/>
      <c r="X328" s="671"/>
      <c r="Y328" s="671"/>
    </row>
    <row r="329" spans="1:25" ht="13.2" customHeight="1">
      <c r="A329" s="2074"/>
      <c r="B329" s="2077"/>
      <c r="C329" s="2080"/>
      <c r="D329" s="1973" t="s">
        <v>235</v>
      </c>
      <c r="E329" s="2086" t="s">
        <v>41</v>
      </c>
      <c r="F329" s="2090" t="s">
        <v>54</v>
      </c>
      <c r="G329" s="706" t="s">
        <v>143</v>
      </c>
      <c r="H329" s="957">
        <f>I329+K329</f>
        <v>0</v>
      </c>
      <c r="I329" s="951">
        <v>0</v>
      </c>
      <c r="J329" s="958"/>
      <c r="K329" s="953">
        <v>0</v>
      </c>
      <c r="L329" s="954">
        <v>0</v>
      </c>
      <c r="M329" s="955">
        <v>0</v>
      </c>
      <c r="N329" s="170"/>
      <c r="O329" s="186"/>
      <c r="P329" s="294"/>
      <c r="Q329" s="156"/>
      <c r="R329" s="675"/>
      <c r="S329" s="675"/>
      <c r="T329" s="169"/>
      <c r="U329" s="675"/>
      <c r="V329" s="675"/>
      <c r="W329" s="675"/>
      <c r="X329" s="671"/>
      <c r="Y329" s="671"/>
    </row>
    <row r="330" spans="1:25" ht="11.4" customHeight="1">
      <c r="A330" s="2075"/>
      <c r="B330" s="2078"/>
      <c r="C330" s="2081"/>
      <c r="D330" s="1974"/>
      <c r="E330" s="2087"/>
      <c r="F330" s="2091"/>
      <c r="G330" s="157" t="s">
        <v>56</v>
      </c>
      <c r="H330" s="945">
        <f>I330+K330</f>
        <v>0</v>
      </c>
      <c r="I330" s="946">
        <v>0</v>
      </c>
      <c r="J330" s="959"/>
      <c r="K330" s="948">
        <v>0</v>
      </c>
      <c r="L330" s="956">
        <v>0</v>
      </c>
      <c r="M330" s="950">
        <v>0</v>
      </c>
      <c r="N330" s="210"/>
      <c r="O330" s="190"/>
      <c r="P330" s="191"/>
      <c r="Q330" s="161"/>
      <c r="R330" s="675"/>
      <c r="S330" s="675"/>
      <c r="T330" s="169"/>
      <c r="U330" s="675"/>
      <c r="V330" s="675"/>
      <c r="W330" s="675"/>
      <c r="X330" s="671"/>
      <c r="Y330" s="671"/>
    </row>
    <row r="331" spans="1:25" ht="13.2" customHeight="1">
      <c r="A331" s="2075"/>
      <c r="B331" s="2078"/>
      <c r="C331" s="2081"/>
      <c r="D331" s="1974"/>
      <c r="E331" s="2088"/>
      <c r="F331" s="2092"/>
      <c r="G331" s="157"/>
      <c r="H331" s="945"/>
      <c r="I331" s="960"/>
      <c r="J331" s="959"/>
      <c r="K331" s="961"/>
      <c r="L331" s="956"/>
      <c r="M331" s="950"/>
      <c r="N331" s="210"/>
      <c r="O331" s="208"/>
      <c r="P331" s="209"/>
      <c r="Q331" s="163"/>
      <c r="R331" s="675"/>
      <c r="S331" s="675"/>
      <c r="T331" s="169"/>
      <c r="U331" s="675"/>
      <c r="V331" s="675"/>
      <c r="W331" s="675"/>
      <c r="X331" s="671"/>
      <c r="Y331" s="671"/>
    </row>
    <row r="332" spans="1:25">
      <c r="A332" s="2075"/>
      <c r="B332" s="2078"/>
      <c r="C332" s="2081"/>
      <c r="D332" s="1974"/>
      <c r="E332" s="2088"/>
      <c r="F332" s="2088"/>
      <c r="G332" s="84"/>
      <c r="H332" s="962"/>
      <c r="I332" s="963"/>
      <c r="J332" s="964"/>
      <c r="K332" s="965"/>
      <c r="L332" s="966"/>
      <c r="M332" s="967"/>
      <c r="N332" s="210"/>
      <c r="O332" s="208"/>
      <c r="P332" s="209"/>
      <c r="Q332" s="163"/>
      <c r="R332" s="675"/>
      <c r="S332" s="675"/>
      <c r="T332" s="169"/>
      <c r="U332" s="675"/>
      <c r="V332" s="675"/>
      <c r="W332" s="675"/>
      <c r="X332" s="671"/>
      <c r="Y332" s="671"/>
    </row>
    <row r="333" spans="1:25" ht="13.8" thickBot="1">
      <c r="A333" s="2076"/>
      <c r="B333" s="2079"/>
      <c r="C333" s="2082"/>
      <c r="D333" s="1975"/>
      <c r="E333" s="2089"/>
      <c r="F333" s="2089"/>
      <c r="G333" s="164" t="s">
        <v>12</v>
      </c>
      <c r="H333" s="939">
        <f t="shared" ref="H333:M333" si="83">SUM(H329:H331)</f>
        <v>0</v>
      </c>
      <c r="I333" s="940">
        <f t="shared" si="83"/>
        <v>0</v>
      </c>
      <c r="J333" s="941">
        <f t="shared" si="83"/>
        <v>0</v>
      </c>
      <c r="K333" s="942">
        <f t="shared" si="83"/>
        <v>0</v>
      </c>
      <c r="L333" s="943">
        <f t="shared" si="83"/>
        <v>0</v>
      </c>
      <c r="M333" s="944">
        <f t="shared" si="83"/>
        <v>0</v>
      </c>
      <c r="N333" s="211"/>
      <c r="O333" s="194"/>
      <c r="P333" s="195"/>
      <c r="Q333" s="168"/>
      <c r="R333" s="675"/>
      <c r="S333" s="675"/>
      <c r="T333" s="169"/>
      <c r="U333" s="675"/>
      <c r="V333" s="675"/>
      <c r="W333" s="675"/>
      <c r="X333" s="671"/>
      <c r="Y333" s="671"/>
    </row>
    <row r="334" spans="1:25" ht="13.2" customHeight="1">
      <c r="A334" s="2074"/>
      <c r="B334" s="2077"/>
      <c r="C334" s="2080"/>
      <c r="D334" s="1973" t="s">
        <v>462</v>
      </c>
      <c r="E334" s="2086" t="s">
        <v>41</v>
      </c>
      <c r="F334" s="2090" t="s">
        <v>54</v>
      </c>
      <c r="G334" s="706" t="s">
        <v>143</v>
      </c>
      <c r="H334" s="957">
        <f>I334+K334</f>
        <v>0</v>
      </c>
      <c r="I334" s="951">
        <v>0</v>
      </c>
      <c r="J334" s="958"/>
      <c r="K334" s="953">
        <v>0</v>
      </c>
      <c r="L334" s="954">
        <v>0</v>
      </c>
      <c r="M334" s="955">
        <v>0</v>
      </c>
      <c r="N334" s="170"/>
      <c r="O334" s="186"/>
      <c r="P334" s="187"/>
      <c r="Q334" s="156"/>
      <c r="R334" s="675"/>
      <c r="S334" s="675"/>
      <c r="T334" s="169"/>
      <c r="U334" s="675"/>
      <c r="V334" s="675"/>
      <c r="W334" s="675"/>
      <c r="X334" s="671"/>
      <c r="Y334" s="671"/>
    </row>
    <row r="335" spans="1:25" ht="12.6" customHeight="1">
      <c r="A335" s="2075"/>
      <c r="B335" s="2078"/>
      <c r="C335" s="2081"/>
      <c r="D335" s="1974"/>
      <c r="E335" s="2087"/>
      <c r="F335" s="2091"/>
      <c r="G335" s="157" t="s">
        <v>56</v>
      </c>
      <c r="H335" s="945">
        <f>I335+K335</f>
        <v>0</v>
      </c>
      <c r="I335" s="946">
        <v>0</v>
      </c>
      <c r="J335" s="959"/>
      <c r="K335" s="948">
        <v>0</v>
      </c>
      <c r="L335" s="956">
        <v>0</v>
      </c>
      <c r="M335" s="950">
        <v>0</v>
      </c>
      <c r="N335" s="210"/>
      <c r="O335" s="190"/>
      <c r="P335" s="191"/>
      <c r="Q335" s="161"/>
      <c r="R335" s="675"/>
      <c r="S335" s="675"/>
      <c r="T335" s="169"/>
      <c r="U335" s="675"/>
      <c r="V335" s="675"/>
      <c r="W335" s="675"/>
      <c r="X335" s="671"/>
      <c r="Y335" s="671"/>
    </row>
    <row r="336" spans="1:25" ht="13.2" customHeight="1">
      <c r="A336" s="2075"/>
      <c r="B336" s="2078"/>
      <c r="C336" s="2081"/>
      <c r="D336" s="1974"/>
      <c r="E336" s="2088"/>
      <c r="F336" s="2092"/>
      <c r="G336" s="157"/>
      <c r="H336" s="945"/>
      <c r="I336" s="960"/>
      <c r="J336" s="959"/>
      <c r="K336" s="961"/>
      <c r="L336" s="956"/>
      <c r="M336" s="950"/>
      <c r="N336" s="210"/>
      <c r="O336" s="208"/>
      <c r="P336" s="209"/>
      <c r="Q336" s="163"/>
      <c r="R336" s="675"/>
      <c r="S336" s="675"/>
      <c r="T336" s="169"/>
      <c r="U336" s="675"/>
      <c r="V336" s="675"/>
      <c r="W336" s="675"/>
      <c r="X336" s="671"/>
      <c r="Y336" s="671"/>
    </row>
    <row r="337" spans="1:25">
      <c r="A337" s="2075"/>
      <c r="B337" s="2078"/>
      <c r="C337" s="2081"/>
      <c r="D337" s="1974"/>
      <c r="E337" s="2088"/>
      <c r="F337" s="2088"/>
      <c r="G337" s="84"/>
      <c r="H337" s="962"/>
      <c r="I337" s="963"/>
      <c r="J337" s="964"/>
      <c r="K337" s="965"/>
      <c r="L337" s="966"/>
      <c r="M337" s="967"/>
      <c r="N337" s="210"/>
      <c r="O337" s="208"/>
      <c r="P337" s="209"/>
      <c r="Q337" s="163"/>
      <c r="R337" s="675"/>
      <c r="S337" s="675"/>
      <c r="T337" s="169"/>
      <c r="U337" s="675"/>
      <c r="V337" s="675"/>
      <c r="W337" s="675"/>
      <c r="X337" s="671"/>
      <c r="Y337" s="671"/>
    </row>
    <row r="338" spans="1:25" ht="13.8" thickBot="1">
      <c r="A338" s="2076"/>
      <c r="B338" s="2079"/>
      <c r="C338" s="2082"/>
      <c r="D338" s="1975"/>
      <c r="E338" s="2089"/>
      <c r="F338" s="2089"/>
      <c r="G338" s="164" t="s">
        <v>12</v>
      </c>
      <c r="H338" s="939">
        <f t="shared" ref="H338:M338" si="84">SUM(H334:H336)</f>
        <v>0</v>
      </c>
      <c r="I338" s="940">
        <f t="shared" si="84"/>
        <v>0</v>
      </c>
      <c r="J338" s="941">
        <f t="shared" si="84"/>
        <v>0</v>
      </c>
      <c r="K338" s="942">
        <f t="shared" si="84"/>
        <v>0</v>
      </c>
      <c r="L338" s="943">
        <f t="shared" si="84"/>
        <v>0</v>
      </c>
      <c r="M338" s="944">
        <f t="shared" si="84"/>
        <v>0</v>
      </c>
      <c r="N338" s="211"/>
      <c r="O338" s="194"/>
      <c r="P338" s="195"/>
      <c r="Q338" s="168"/>
      <c r="R338" s="675"/>
      <c r="S338" s="675"/>
      <c r="T338" s="169"/>
      <c r="U338" s="675"/>
      <c r="V338" s="675"/>
      <c r="W338" s="675"/>
      <c r="X338" s="671"/>
      <c r="Y338" s="671"/>
    </row>
    <row r="339" spans="1:25" ht="13.2" customHeight="1">
      <c r="A339" s="2074"/>
      <c r="B339" s="2077"/>
      <c r="C339" s="2080"/>
      <c r="D339" s="1973" t="s">
        <v>236</v>
      </c>
      <c r="E339" s="2086" t="s">
        <v>41</v>
      </c>
      <c r="F339" s="2090" t="s">
        <v>54</v>
      </c>
      <c r="G339" s="706" t="s">
        <v>143</v>
      </c>
      <c r="H339" s="957">
        <f>I339+K339</f>
        <v>0</v>
      </c>
      <c r="I339" s="951">
        <v>0</v>
      </c>
      <c r="J339" s="958"/>
      <c r="K339" s="953">
        <v>0</v>
      </c>
      <c r="L339" s="954">
        <v>0</v>
      </c>
      <c r="M339" s="955">
        <v>0</v>
      </c>
      <c r="N339" s="170"/>
      <c r="O339" s="186"/>
      <c r="P339" s="187"/>
      <c r="Q339" s="156"/>
      <c r="R339" s="675"/>
      <c r="S339" s="675"/>
      <c r="T339" s="169"/>
      <c r="U339" s="675"/>
      <c r="V339" s="675"/>
      <c r="W339" s="675"/>
      <c r="X339" s="671"/>
      <c r="Y339" s="671"/>
    </row>
    <row r="340" spans="1:25" ht="12.6" customHeight="1">
      <c r="A340" s="2075"/>
      <c r="B340" s="2078"/>
      <c r="C340" s="2081"/>
      <c r="D340" s="1974"/>
      <c r="E340" s="2087"/>
      <c r="F340" s="2091"/>
      <c r="G340" s="157" t="s">
        <v>56</v>
      </c>
      <c r="H340" s="945">
        <f>I340+K340</f>
        <v>0</v>
      </c>
      <c r="I340" s="946">
        <v>0</v>
      </c>
      <c r="J340" s="959"/>
      <c r="K340" s="948">
        <v>0</v>
      </c>
      <c r="L340" s="956">
        <v>0</v>
      </c>
      <c r="M340" s="950">
        <v>0</v>
      </c>
      <c r="N340" s="210"/>
      <c r="O340" s="190"/>
      <c r="P340" s="191"/>
      <c r="Q340" s="161"/>
      <c r="R340" s="675"/>
      <c r="S340" s="675"/>
      <c r="T340" s="169"/>
      <c r="U340" s="675"/>
      <c r="V340" s="675"/>
      <c r="W340" s="675"/>
      <c r="X340" s="671"/>
      <c r="Y340" s="671"/>
    </row>
    <row r="341" spans="1:25" ht="13.2" customHeight="1">
      <c r="A341" s="2075"/>
      <c r="B341" s="2078"/>
      <c r="C341" s="2081"/>
      <c r="D341" s="1974"/>
      <c r="E341" s="2088"/>
      <c r="F341" s="2092"/>
      <c r="G341" s="157"/>
      <c r="H341" s="945"/>
      <c r="I341" s="960"/>
      <c r="J341" s="959"/>
      <c r="K341" s="961"/>
      <c r="L341" s="956"/>
      <c r="M341" s="950"/>
      <c r="N341" s="210"/>
      <c r="O341" s="208"/>
      <c r="P341" s="209"/>
      <c r="Q341" s="163"/>
      <c r="R341" s="675"/>
      <c r="S341" s="675"/>
      <c r="T341" s="169"/>
      <c r="U341" s="675"/>
      <c r="V341" s="675"/>
      <c r="W341" s="675"/>
      <c r="X341" s="671"/>
      <c r="Y341" s="671"/>
    </row>
    <row r="342" spans="1:25">
      <c r="A342" s="2075"/>
      <c r="B342" s="2078"/>
      <c r="C342" s="2081"/>
      <c r="D342" s="1974"/>
      <c r="E342" s="2088"/>
      <c r="F342" s="2088"/>
      <c r="G342" s="84"/>
      <c r="H342" s="962"/>
      <c r="I342" s="963"/>
      <c r="J342" s="964"/>
      <c r="K342" s="965"/>
      <c r="L342" s="966"/>
      <c r="M342" s="967"/>
      <c r="N342" s="210"/>
      <c r="O342" s="208"/>
      <c r="P342" s="209"/>
      <c r="Q342" s="163"/>
      <c r="R342" s="675"/>
      <c r="S342" s="675"/>
      <c r="T342" s="169"/>
      <c r="U342" s="675"/>
      <c r="V342" s="675"/>
      <c r="W342" s="675"/>
      <c r="X342" s="671"/>
      <c r="Y342" s="671"/>
    </row>
    <row r="343" spans="1:25" ht="13.8" thickBot="1">
      <c r="A343" s="2076"/>
      <c r="B343" s="2079"/>
      <c r="C343" s="2082"/>
      <c r="D343" s="1975"/>
      <c r="E343" s="2089"/>
      <c r="F343" s="2089"/>
      <c r="G343" s="164" t="s">
        <v>12</v>
      </c>
      <c r="H343" s="939">
        <f t="shared" ref="H343:M343" si="85">SUM(H339:H341)</f>
        <v>0</v>
      </c>
      <c r="I343" s="940">
        <f t="shared" si="85"/>
        <v>0</v>
      </c>
      <c r="J343" s="941">
        <f t="shared" si="85"/>
        <v>0</v>
      </c>
      <c r="K343" s="942">
        <f t="shared" si="85"/>
        <v>0</v>
      </c>
      <c r="L343" s="943">
        <f t="shared" si="85"/>
        <v>0</v>
      </c>
      <c r="M343" s="944">
        <f t="shared" si="85"/>
        <v>0</v>
      </c>
      <c r="N343" s="211"/>
      <c r="O343" s="194"/>
      <c r="P343" s="195"/>
      <c r="Q343" s="168"/>
      <c r="R343" s="675"/>
      <c r="S343" s="675"/>
      <c r="T343" s="169"/>
      <c r="U343" s="675"/>
      <c r="V343" s="675"/>
      <c r="W343" s="675"/>
      <c r="X343" s="671"/>
      <c r="Y343" s="671"/>
    </row>
    <row r="344" spans="1:25" ht="13.2" customHeight="1">
      <c r="A344" s="2074"/>
      <c r="B344" s="2077"/>
      <c r="C344" s="2080"/>
      <c r="D344" s="1973" t="s">
        <v>237</v>
      </c>
      <c r="E344" s="2086" t="s">
        <v>41</v>
      </c>
      <c r="F344" s="2090" t="s">
        <v>54</v>
      </c>
      <c r="G344" s="706" t="s">
        <v>143</v>
      </c>
      <c r="H344" s="957">
        <f>I344+K344</f>
        <v>0</v>
      </c>
      <c r="I344" s="951">
        <v>0</v>
      </c>
      <c r="J344" s="958"/>
      <c r="K344" s="953">
        <v>0</v>
      </c>
      <c r="L344" s="954">
        <v>0</v>
      </c>
      <c r="M344" s="955">
        <v>0</v>
      </c>
      <c r="N344" s="170"/>
      <c r="O344" s="186"/>
      <c r="P344" s="187"/>
      <c r="Q344" s="156"/>
      <c r="R344" s="675"/>
      <c r="S344" s="675"/>
      <c r="T344" s="169"/>
      <c r="U344" s="675"/>
      <c r="V344" s="675"/>
      <c r="W344" s="675"/>
      <c r="X344" s="671"/>
      <c r="Y344" s="671"/>
    </row>
    <row r="345" spans="1:25" ht="18.600000000000001" customHeight="1">
      <c r="A345" s="2075"/>
      <c r="B345" s="2078"/>
      <c r="C345" s="2081"/>
      <c r="D345" s="1974"/>
      <c r="E345" s="2087"/>
      <c r="F345" s="2091"/>
      <c r="G345" s="157" t="s">
        <v>56</v>
      </c>
      <c r="H345" s="945">
        <f>I345+K345</f>
        <v>0</v>
      </c>
      <c r="I345" s="946">
        <v>0</v>
      </c>
      <c r="J345" s="959"/>
      <c r="K345" s="948">
        <v>0</v>
      </c>
      <c r="L345" s="956">
        <v>0</v>
      </c>
      <c r="M345" s="950">
        <v>0</v>
      </c>
      <c r="N345" s="210"/>
      <c r="O345" s="190"/>
      <c r="P345" s="191"/>
      <c r="Q345" s="161"/>
      <c r="R345" s="675"/>
      <c r="S345" s="675"/>
      <c r="T345" s="169"/>
      <c r="U345" s="675"/>
      <c r="V345" s="675"/>
      <c r="W345" s="675"/>
      <c r="X345" s="671"/>
      <c r="Y345" s="671"/>
    </row>
    <row r="346" spans="1:25" ht="13.2" customHeight="1">
      <c r="A346" s="2075"/>
      <c r="B346" s="2078"/>
      <c r="C346" s="2081"/>
      <c r="D346" s="1974"/>
      <c r="E346" s="2088"/>
      <c r="F346" s="2092"/>
      <c r="G346" s="157"/>
      <c r="H346" s="945"/>
      <c r="I346" s="960"/>
      <c r="J346" s="959"/>
      <c r="K346" s="961"/>
      <c r="L346" s="956"/>
      <c r="M346" s="950"/>
      <c r="N346" s="210"/>
      <c r="O346" s="208"/>
      <c r="P346" s="209"/>
      <c r="Q346" s="163"/>
      <c r="R346" s="675"/>
      <c r="S346" s="675"/>
      <c r="T346" s="169"/>
      <c r="U346" s="675"/>
      <c r="V346" s="675"/>
      <c r="W346" s="675"/>
      <c r="X346" s="671"/>
      <c r="Y346" s="671"/>
    </row>
    <row r="347" spans="1:25">
      <c r="A347" s="2075"/>
      <c r="B347" s="2078"/>
      <c r="C347" s="2081"/>
      <c r="D347" s="1974"/>
      <c r="E347" s="2088"/>
      <c r="F347" s="2088"/>
      <c r="G347" s="84"/>
      <c r="H347" s="962"/>
      <c r="I347" s="963"/>
      <c r="J347" s="964"/>
      <c r="K347" s="965"/>
      <c r="L347" s="966"/>
      <c r="M347" s="967"/>
      <c r="N347" s="210"/>
      <c r="O347" s="208"/>
      <c r="P347" s="209"/>
      <c r="Q347" s="163"/>
      <c r="R347" s="675"/>
      <c r="S347" s="675"/>
      <c r="T347" s="169"/>
      <c r="U347" s="675"/>
      <c r="V347" s="675"/>
      <c r="W347" s="675"/>
      <c r="X347" s="671"/>
      <c r="Y347" s="671"/>
    </row>
    <row r="348" spans="1:25" ht="13.8" thickBot="1">
      <c r="A348" s="2076"/>
      <c r="B348" s="2079"/>
      <c r="C348" s="2082"/>
      <c r="D348" s="1975"/>
      <c r="E348" s="2089"/>
      <c r="F348" s="2089"/>
      <c r="G348" s="164" t="s">
        <v>12</v>
      </c>
      <c r="H348" s="939">
        <f t="shared" ref="H348:M348" si="86">SUM(H344:H346)</f>
        <v>0</v>
      </c>
      <c r="I348" s="940">
        <f t="shared" si="86"/>
        <v>0</v>
      </c>
      <c r="J348" s="941">
        <f t="shared" si="86"/>
        <v>0</v>
      </c>
      <c r="K348" s="942">
        <f t="shared" si="86"/>
        <v>0</v>
      </c>
      <c r="L348" s="943">
        <f t="shared" si="86"/>
        <v>0</v>
      </c>
      <c r="M348" s="944">
        <f t="shared" si="86"/>
        <v>0</v>
      </c>
      <c r="N348" s="211"/>
      <c r="O348" s="194"/>
      <c r="P348" s="195"/>
      <c r="Q348" s="168"/>
      <c r="R348" s="675"/>
      <c r="S348" s="675"/>
      <c r="T348" s="169"/>
      <c r="U348" s="675"/>
      <c r="V348" s="675"/>
      <c r="W348" s="675"/>
      <c r="X348" s="671"/>
      <c r="Y348" s="671"/>
    </row>
    <row r="349" spans="1:25" ht="13.2" customHeight="1">
      <c r="A349" s="2074"/>
      <c r="B349" s="2077"/>
      <c r="C349" s="2080"/>
      <c r="D349" s="1973" t="s">
        <v>238</v>
      </c>
      <c r="E349" s="2086" t="s">
        <v>41</v>
      </c>
      <c r="F349" s="2090" t="s">
        <v>54</v>
      </c>
      <c r="G349" s="706" t="s">
        <v>143</v>
      </c>
      <c r="H349" s="957">
        <f>I349+K349</f>
        <v>0</v>
      </c>
      <c r="I349" s="951">
        <v>0</v>
      </c>
      <c r="J349" s="958"/>
      <c r="K349" s="953">
        <v>0</v>
      </c>
      <c r="L349" s="954">
        <v>0</v>
      </c>
      <c r="M349" s="955">
        <v>0</v>
      </c>
      <c r="N349" s="170"/>
      <c r="O349" s="186"/>
      <c r="P349" s="187"/>
      <c r="Q349" s="156"/>
      <c r="R349" s="675"/>
      <c r="S349" s="675"/>
      <c r="T349" s="169"/>
      <c r="U349" s="675"/>
      <c r="V349" s="675"/>
      <c r="W349" s="675"/>
      <c r="X349" s="671"/>
      <c r="Y349" s="671"/>
    </row>
    <row r="350" spans="1:25" ht="23.4" customHeight="1">
      <c r="A350" s="2075"/>
      <c r="B350" s="2078"/>
      <c r="C350" s="2081"/>
      <c r="D350" s="1974"/>
      <c r="E350" s="2087"/>
      <c r="F350" s="2091"/>
      <c r="G350" s="157" t="s">
        <v>56</v>
      </c>
      <c r="H350" s="945">
        <f>I350+K350</f>
        <v>0</v>
      </c>
      <c r="I350" s="946">
        <v>0</v>
      </c>
      <c r="J350" s="959"/>
      <c r="K350" s="948">
        <v>0</v>
      </c>
      <c r="L350" s="956">
        <v>0</v>
      </c>
      <c r="M350" s="950">
        <v>0</v>
      </c>
      <c r="N350" s="210"/>
      <c r="O350" s="190"/>
      <c r="P350" s="191"/>
      <c r="Q350" s="161"/>
      <c r="R350" s="675"/>
      <c r="S350" s="675"/>
      <c r="T350" s="169"/>
      <c r="U350" s="675"/>
      <c r="V350" s="675"/>
      <c r="W350" s="675"/>
      <c r="X350" s="671"/>
      <c r="Y350" s="671"/>
    </row>
    <row r="351" spans="1:25" ht="13.2" customHeight="1">
      <c r="A351" s="2075"/>
      <c r="B351" s="2078"/>
      <c r="C351" s="2081"/>
      <c r="D351" s="1974"/>
      <c r="E351" s="2088"/>
      <c r="F351" s="2092"/>
      <c r="G351" s="157"/>
      <c r="H351" s="945"/>
      <c r="I351" s="960"/>
      <c r="J351" s="959"/>
      <c r="K351" s="961"/>
      <c r="L351" s="956"/>
      <c r="M351" s="950"/>
      <c r="N351" s="210"/>
      <c r="O351" s="208"/>
      <c r="P351" s="209"/>
      <c r="Q351" s="163"/>
      <c r="R351" s="675"/>
      <c r="S351" s="675"/>
      <c r="T351" s="169"/>
      <c r="U351" s="675"/>
      <c r="V351" s="675"/>
      <c r="W351" s="675"/>
      <c r="X351" s="671"/>
      <c r="Y351" s="671"/>
    </row>
    <row r="352" spans="1:25">
      <c r="A352" s="2075"/>
      <c r="B352" s="2078"/>
      <c r="C352" s="2081"/>
      <c r="D352" s="1974"/>
      <c r="E352" s="2088"/>
      <c r="F352" s="2088"/>
      <c r="G352" s="84"/>
      <c r="H352" s="962"/>
      <c r="I352" s="963"/>
      <c r="J352" s="964"/>
      <c r="K352" s="965"/>
      <c r="L352" s="966"/>
      <c r="M352" s="967"/>
      <c r="N352" s="210"/>
      <c r="O352" s="208"/>
      <c r="P352" s="209"/>
      <c r="Q352" s="163"/>
      <c r="R352" s="675"/>
      <c r="S352" s="675"/>
      <c r="T352" s="169"/>
      <c r="U352" s="675"/>
      <c r="V352" s="675"/>
      <c r="W352" s="675"/>
      <c r="X352" s="671"/>
      <c r="Y352" s="671"/>
    </row>
    <row r="353" spans="1:25" ht="13.8" thickBot="1">
      <c r="A353" s="2076"/>
      <c r="B353" s="2079"/>
      <c r="C353" s="2082"/>
      <c r="D353" s="1975"/>
      <c r="E353" s="2089"/>
      <c r="F353" s="2089"/>
      <c r="G353" s="164" t="s">
        <v>12</v>
      </c>
      <c r="H353" s="939">
        <f t="shared" ref="H353:M353" si="87">SUM(H349:H351)</f>
        <v>0</v>
      </c>
      <c r="I353" s="940">
        <f t="shared" si="87"/>
        <v>0</v>
      </c>
      <c r="J353" s="941">
        <f t="shared" si="87"/>
        <v>0</v>
      </c>
      <c r="K353" s="942">
        <f t="shared" si="87"/>
        <v>0</v>
      </c>
      <c r="L353" s="943">
        <f t="shared" si="87"/>
        <v>0</v>
      </c>
      <c r="M353" s="944">
        <f t="shared" si="87"/>
        <v>0</v>
      </c>
      <c r="N353" s="211"/>
      <c r="O353" s="194"/>
      <c r="P353" s="195"/>
      <c r="Q353" s="168"/>
      <c r="R353" s="675"/>
      <c r="S353" s="675"/>
      <c r="T353" s="169"/>
      <c r="U353" s="675"/>
      <c r="V353" s="675"/>
      <c r="W353" s="675"/>
      <c r="X353" s="671"/>
      <c r="Y353" s="671"/>
    </row>
    <row r="354" spans="1:25" ht="30" customHeight="1">
      <c r="A354" s="2074"/>
      <c r="B354" s="2077"/>
      <c r="C354" s="2080"/>
      <c r="D354" s="1973" t="s">
        <v>239</v>
      </c>
      <c r="E354" s="2086" t="s">
        <v>41</v>
      </c>
      <c r="F354" s="2090" t="s">
        <v>54</v>
      </c>
      <c r="G354" s="706" t="s">
        <v>143</v>
      </c>
      <c r="H354" s="957">
        <f>I354+K354</f>
        <v>0</v>
      </c>
      <c r="I354" s="951">
        <v>0</v>
      </c>
      <c r="J354" s="958"/>
      <c r="K354" s="953">
        <v>0</v>
      </c>
      <c r="L354" s="954">
        <v>0</v>
      </c>
      <c r="M354" s="955">
        <v>0</v>
      </c>
      <c r="N354" s="170"/>
      <c r="O354" s="186"/>
      <c r="P354" s="187"/>
      <c r="Q354" s="156"/>
      <c r="R354" s="675"/>
      <c r="S354" s="675"/>
      <c r="T354" s="169"/>
      <c r="U354" s="675"/>
      <c r="V354" s="675"/>
      <c r="W354" s="675"/>
      <c r="X354" s="671"/>
      <c r="Y354" s="671"/>
    </row>
    <row r="355" spans="1:25" ht="13.2" customHeight="1">
      <c r="A355" s="2075"/>
      <c r="B355" s="2078"/>
      <c r="C355" s="2081"/>
      <c r="D355" s="1974"/>
      <c r="E355" s="2087"/>
      <c r="F355" s="2091"/>
      <c r="G355" s="157" t="s">
        <v>56</v>
      </c>
      <c r="H355" s="945">
        <f>I355+K355</f>
        <v>0</v>
      </c>
      <c r="I355" s="946">
        <v>0</v>
      </c>
      <c r="J355" s="959"/>
      <c r="K355" s="948">
        <v>0</v>
      </c>
      <c r="L355" s="956">
        <v>0</v>
      </c>
      <c r="M355" s="950">
        <v>0</v>
      </c>
      <c r="N355" s="210"/>
      <c r="O355" s="190"/>
      <c r="P355" s="191"/>
      <c r="Q355" s="161"/>
      <c r="R355" s="675"/>
      <c r="S355" s="675"/>
      <c r="T355" s="169"/>
      <c r="U355" s="675"/>
      <c r="V355" s="675"/>
      <c r="W355" s="675"/>
      <c r="X355" s="671"/>
      <c r="Y355" s="671"/>
    </row>
    <row r="356" spans="1:25">
      <c r="A356" s="2075"/>
      <c r="B356" s="2078"/>
      <c r="C356" s="2081"/>
      <c r="D356" s="1974"/>
      <c r="E356" s="2088"/>
      <c r="F356" s="2092"/>
      <c r="G356" s="157"/>
      <c r="H356" s="945"/>
      <c r="I356" s="960"/>
      <c r="J356" s="959"/>
      <c r="K356" s="961"/>
      <c r="L356" s="956"/>
      <c r="M356" s="950"/>
      <c r="N356" s="210"/>
      <c r="O356" s="208"/>
      <c r="P356" s="209"/>
      <c r="Q356" s="163"/>
      <c r="R356" s="675"/>
      <c r="S356" s="675"/>
      <c r="T356" s="169"/>
      <c r="U356" s="675"/>
      <c r="V356" s="675"/>
      <c r="W356" s="675"/>
      <c r="X356" s="671"/>
      <c r="Y356" s="671"/>
    </row>
    <row r="357" spans="1:25" ht="10.199999999999999" customHeight="1">
      <c r="A357" s="2075"/>
      <c r="B357" s="2078"/>
      <c r="C357" s="2081"/>
      <c r="D357" s="1974"/>
      <c r="E357" s="2088"/>
      <c r="F357" s="2088"/>
      <c r="G357" s="84"/>
      <c r="H357" s="962"/>
      <c r="I357" s="963"/>
      <c r="J357" s="964"/>
      <c r="K357" s="965"/>
      <c r="L357" s="966"/>
      <c r="M357" s="967"/>
      <c r="N357" s="210"/>
      <c r="O357" s="208"/>
      <c r="P357" s="209"/>
      <c r="Q357" s="163"/>
      <c r="R357" s="675"/>
      <c r="S357" s="675"/>
      <c r="T357" s="169"/>
      <c r="U357" s="675"/>
      <c r="V357" s="675"/>
      <c r="W357" s="675"/>
      <c r="X357" s="671"/>
      <c r="Y357" s="671"/>
    </row>
    <row r="358" spans="1:25" ht="13.8" thickBot="1">
      <c r="A358" s="2076"/>
      <c r="B358" s="2079"/>
      <c r="C358" s="2082"/>
      <c r="D358" s="1975"/>
      <c r="E358" s="2089"/>
      <c r="F358" s="2089"/>
      <c r="G358" s="164" t="s">
        <v>12</v>
      </c>
      <c r="H358" s="939">
        <f t="shared" ref="H358:M358" si="88">SUM(H354:H356)</f>
        <v>0</v>
      </c>
      <c r="I358" s="940">
        <f t="shared" si="88"/>
        <v>0</v>
      </c>
      <c r="J358" s="941">
        <f t="shared" si="88"/>
        <v>0</v>
      </c>
      <c r="K358" s="942">
        <f t="shared" si="88"/>
        <v>0</v>
      </c>
      <c r="L358" s="943">
        <f t="shared" si="88"/>
        <v>0</v>
      </c>
      <c r="M358" s="944">
        <f t="shared" si="88"/>
        <v>0</v>
      </c>
      <c r="N358" s="211"/>
      <c r="O358" s="194"/>
      <c r="P358" s="195"/>
      <c r="Q358" s="168"/>
      <c r="R358" s="675"/>
      <c r="S358" s="675"/>
      <c r="T358" s="169"/>
      <c r="U358" s="675"/>
      <c r="V358" s="675"/>
      <c r="W358" s="675"/>
      <c r="X358" s="671"/>
      <c r="Y358" s="671"/>
    </row>
    <row r="359" spans="1:25" ht="13.2" customHeight="1">
      <c r="A359" s="2074"/>
      <c r="B359" s="2077"/>
      <c r="C359" s="2080"/>
      <c r="D359" s="1973" t="s">
        <v>240</v>
      </c>
      <c r="E359" s="2086" t="s">
        <v>41</v>
      </c>
      <c r="F359" s="2090" t="s">
        <v>241</v>
      </c>
      <c r="G359" s="706" t="s">
        <v>143</v>
      </c>
      <c r="H359" s="957">
        <f>I359+K359</f>
        <v>0</v>
      </c>
      <c r="I359" s="951">
        <v>0</v>
      </c>
      <c r="J359" s="958"/>
      <c r="K359" s="953">
        <v>0</v>
      </c>
      <c r="L359" s="954">
        <v>0</v>
      </c>
      <c r="M359" s="955">
        <v>0</v>
      </c>
      <c r="N359" s="170"/>
      <c r="O359" s="186"/>
      <c r="P359" s="187"/>
      <c r="Q359" s="156"/>
      <c r="R359" s="675"/>
      <c r="S359" s="675"/>
      <c r="T359" s="169"/>
      <c r="U359" s="675"/>
      <c r="V359" s="675"/>
      <c r="W359" s="675"/>
      <c r="X359" s="671"/>
      <c r="Y359" s="671"/>
    </row>
    <row r="360" spans="1:25">
      <c r="A360" s="2075"/>
      <c r="B360" s="2078"/>
      <c r="C360" s="2081"/>
      <c r="D360" s="1974"/>
      <c r="E360" s="2087"/>
      <c r="F360" s="2091"/>
      <c r="G360" s="157" t="s">
        <v>56</v>
      </c>
      <c r="H360" s="945">
        <f>I360+K360</f>
        <v>0</v>
      </c>
      <c r="I360" s="946">
        <v>0</v>
      </c>
      <c r="J360" s="959"/>
      <c r="K360" s="948">
        <v>0</v>
      </c>
      <c r="L360" s="956">
        <v>0</v>
      </c>
      <c r="M360" s="950">
        <v>0</v>
      </c>
      <c r="N360" s="210"/>
      <c r="O360" s="190"/>
      <c r="P360" s="209"/>
      <c r="Q360" s="161"/>
      <c r="R360" s="675"/>
      <c r="S360" s="675"/>
      <c r="T360" s="169"/>
      <c r="U360" s="675"/>
      <c r="V360" s="675"/>
      <c r="W360" s="675"/>
      <c r="X360" s="671"/>
      <c r="Y360" s="671"/>
    </row>
    <row r="361" spans="1:25">
      <c r="A361" s="2075"/>
      <c r="B361" s="2078"/>
      <c r="C361" s="2081"/>
      <c r="D361" s="1974"/>
      <c r="E361" s="2088"/>
      <c r="F361" s="2092"/>
      <c r="G361" s="157"/>
      <c r="H361" s="945"/>
      <c r="I361" s="960"/>
      <c r="J361" s="959"/>
      <c r="K361" s="961"/>
      <c r="L361" s="956"/>
      <c r="M361" s="950"/>
      <c r="N361" s="210"/>
      <c r="O361" s="208"/>
      <c r="P361" s="209"/>
      <c r="Q361" s="163"/>
      <c r="R361" s="675"/>
      <c r="S361" s="675"/>
      <c r="T361" s="169"/>
      <c r="U361" s="675"/>
      <c r="V361" s="675"/>
      <c r="W361" s="675"/>
      <c r="X361" s="671"/>
      <c r="Y361" s="671"/>
    </row>
    <row r="362" spans="1:25" ht="16.95" customHeight="1" thickBot="1">
      <c r="A362" s="2076"/>
      <c r="B362" s="2079"/>
      <c r="C362" s="2082"/>
      <c r="D362" s="1975"/>
      <c r="E362" s="2089"/>
      <c r="F362" s="2089"/>
      <c r="G362" s="164" t="s">
        <v>12</v>
      </c>
      <c r="H362" s="939">
        <f t="shared" ref="H362:M362" si="89">SUM(H359:H361)</f>
        <v>0</v>
      </c>
      <c r="I362" s="940">
        <f t="shared" si="89"/>
        <v>0</v>
      </c>
      <c r="J362" s="941">
        <f t="shared" si="89"/>
        <v>0</v>
      </c>
      <c r="K362" s="942">
        <f t="shared" si="89"/>
        <v>0</v>
      </c>
      <c r="L362" s="943">
        <f t="shared" si="89"/>
        <v>0</v>
      </c>
      <c r="M362" s="944">
        <f t="shared" si="89"/>
        <v>0</v>
      </c>
      <c r="N362" s="211"/>
      <c r="O362" s="194"/>
      <c r="P362" s="195"/>
      <c r="Q362" s="168"/>
      <c r="R362" s="675"/>
      <c r="S362" s="675"/>
      <c r="T362" s="169"/>
      <c r="U362" s="675"/>
      <c r="V362" s="675"/>
      <c r="W362" s="675"/>
      <c r="X362" s="671"/>
      <c r="Y362" s="671"/>
    </row>
    <row r="363" spans="1:25" ht="21.6" customHeight="1">
      <c r="A363" s="1459"/>
      <c r="B363" s="1460"/>
      <c r="C363" s="1461"/>
      <c r="D363" s="2110" t="s">
        <v>520</v>
      </c>
      <c r="E363" s="2113" t="s">
        <v>41</v>
      </c>
      <c r="F363" s="295" t="s">
        <v>157</v>
      </c>
      <c r="G363" s="296" t="s">
        <v>56</v>
      </c>
      <c r="H363" s="1028">
        <f>I363+K363</f>
        <v>0</v>
      </c>
      <c r="I363" s="1029"/>
      <c r="J363" s="1007"/>
      <c r="K363" s="1030">
        <v>0</v>
      </c>
      <c r="L363" s="1031">
        <v>0</v>
      </c>
      <c r="M363" s="1032">
        <v>0</v>
      </c>
      <c r="N363" s="170"/>
      <c r="O363" s="292"/>
      <c r="P363" s="297"/>
      <c r="Q363" s="298"/>
      <c r="R363" s="675"/>
      <c r="S363" s="675"/>
      <c r="T363" s="169"/>
      <c r="U363" s="675"/>
      <c r="V363" s="675"/>
      <c r="W363" s="675"/>
      <c r="X363" s="671"/>
      <c r="Y363" s="671"/>
    </row>
    <row r="364" spans="1:25" ht="8.4" customHeight="1">
      <c r="A364" s="1459"/>
      <c r="B364" s="1460"/>
      <c r="C364" s="1461"/>
      <c r="D364" s="2111"/>
      <c r="E364" s="2114"/>
      <c r="F364" s="675"/>
      <c r="G364" s="299"/>
      <c r="H364" s="1033"/>
      <c r="I364" s="1034"/>
      <c r="J364" s="1017"/>
      <c r="K364" s="1035"/>
      <c r="L364" s="1036"/>
      <c r="M364" s="1037"/>
      <c r="N364" s="210"/>
      <c r="O364" s="208"/>
      <c r="P364" s="209"/>
      <c r="Q364" s="163"/>
      <c r="R364" s="675"/>
      <c r="S364" s="675"/>
      <c r="T364" s="169"/>
      <c r="U364" s="675"/>
      <c r="V364" s="675"/>
      <c r="W364" s="675"/>
      <c r="X364" s="671"/>
      <c r="Y364" s="671"/>
    </row>
    <row r="365" spans="1:25" ht="9" customHeight="1">
      <c r="A365" s="1459"/>
      <c r="B365" s="1460"/>
      <c r="C365" s="1461"/>
      <c r="D365" s="2111"/>
      <c r="E365" s="2114"/>
      <c r="F365" s="295"/>
      <c r="G365" s="299"/>
      <c r="H365" s="1033"/>
      <c r="I365" s="1034"/>
      <c r="J365" s="1017"/>
      <c r="K365" s="1035"/>
      <c r="L365" s="1036"/>
      <c r="M365" s="1037"/>
      <c r="N365" s="210"/>
      <c r="O365" s="208"/>
      <c r="P365" s="209"/>
      <c r="Q365" s="163"/>
      <c r="R365" s="675"/>
      <c r="S365" s="675"/>
      <c r="T365" s="169"/>
      <c r="U365" s="675"/>
      <c r="V365" s="675"/>
      <c r="W365" s="675"/>
      <c r="X365" s="671"/>
      <c r="Y365" s="671"/>
    </row>
    <row r="366" spans="1:25" ht="16.95" customHeight="1" thickBot="1">
      <c r="A366" s="1459"/>
      <c r="B366" s="1460"/>
      <c r="C366" s="1461"/>
      <c r="D366" s="2112"/>
      <c r="E366" s="2115"/>
      <c r="F366" s="295"/>
      <c r="G366" s="300" t="s">
        <v>12</v>
      </c>
      <c r="H366" s="1038">
        <f t="shared" ref="H366:M366" si="90">H363+H364+H365</f>
        <v>0</v>
      </c>
      <c r="I366" s="1038">
        <f t="shared" si="90"/>
        <v>0</v>
      </c>
      <c r="J366" s="1038">
        <f t="shared" si="90"/>
        <v>0</v>
      </c>
      <c r="K366" s="1038">
        <f t="shared" si="90"/>
        <v>0</v>
      </c>
      <c r="L366" s="1038">
        <f t="shared" si="90"/>
        <v>0</v>
      </c>
      <c r="M366" s="1038">
        <f t="shared" si="90"/>
        <v>0</v>
      </c>
      <c r="N366" s="301"/>
      <c r="O366" s="194"/>
      <c r="P366" s="195"/>
      <c r="Q366" s="168"/>
      <c r="R366" s="675"/>
      <c r="S366" s="675"/>
      <c r="T366" s="169"/>
      <c r="U366" s="675"/>
      <c r="V366" s="675"/>
      <c r="W366" s="675"/>
      <c r="X366" s="671"/>
      <c r="Y366" s="671"/>
    </row>
    <row r="367" spans="1:25" ht="14.4" customHeight="1">
      <c r="A367" s="2074"/>
      <c r="B367" s="2077"/>
      <c r="C367" s="2080"/>
      <c r="D367" s="1973" t="s">
        <v>242</v>
      </c>
      <c r="E367" s="2086" t="s">
        <v>41</v>
      </c>
      <c r="F367" s="2090" t="s">
        <v>163</v>
      </c>
      <c r="G367" s="706" t="s">
        <v>37</v>
      </c>
      <c r="H367" s="957">
        <f>I367+K367</f>
        <v>20</v>
      </c>
      <c r="I367" s="951">
        <v>20</v>
      </c>
      <c r="J367" s="958"/>
      <c r="K367" s="953">
        <v>0</v>
      </c>
      <c r="L367" s="954">
        <v>15</v>
      </c>
      <c r="M367" s="955">
        <v>10</v>
      </c>
      <c r="N367" s="2108" t="s">
        <v>456</v>
      </c>
      <c r="O367" s="187">
        <v>4</v>
      </c>
      <c r="P367" s="187">
        <v>3</v>
      </c>
      <c r="Q367" s="156">
        <v>2</v>
      </c>
      <c r="R367" s="675"/>
      <c r="S367" s="675"/>
      <c r="T367" s="169"/>
      <c r="U367" s="675"/>
      <c r="V367" s="675"/>
      <c r="W367" s="675"/>
      <c r="X367" s="671"/>
      <c r="Y367" s="671"/>
    </row>
    <row r="368" spans="1:25" ht="13.2" customHeight="1">
      <c r="A368" s="2075"/>
      <c r="B368" s="2078"/>
      <c r="C368" s="2081"/>
      <c r="D368" s="1974"/>
      <c r="E368" s="2087"/>
      <c r="F368" s="2091"/>
      <c r="G368" s="157"/>
      <c r="H368" s="945"/>
      <c r="I368" s="946"/>
      <c r="J368" s="959"/>
      <c r="K368" s="948"/>
      <c r="L368" s="956"/>
      <c r="M368" s="950"/>
      <c r="N368" s="2109"/>
      <c r="O368" s="191"/>
      <c r="P368" s="191"/>
      <c r="Q368" s="161"/>
      <c r="R368" s="675"/>
      <c r="S368" s="675"/>
      <c r="T368" s="169"/>
      <c r="U368" s="675"/>
      <c r="V368" s="675"/>
      <c r="W368" s="675"/>
      <c r="X368" s="671"/>
      <c r="Y368" s="671"/>
    </row>
    <row r="369" spans="1:25" ht="9.6" customHeight="1">
      <c r="A369" s="2075"/>
      <c r="B369" s="2078"/>
      <c r="C369" s="2081"/>
      <c r="D369" s="1974"/>
      <c r="E369" s="2088"/>
      <c r="F369" s="2092"/>
      <c r="G369" s="84"/>
      <c r="H369" s="962"/>
      <c r="I369" s="963"/>
      <c r="J369" s="964"/>
      <c r="K369" s="965"/>
      <c r="L369" s="966"/>
      <c r="M369" s="967"/>
      <c r="N369" s="302"/>
      <c r="O369" s="209"/>
      <c r="P369" s="303"/>
      <c r="Q369" s="163"/>
      <c r="R369" s="675"/>
      <c r="S369" s="675"/>
      <c r="T369" s="169"/>
      <c r="U369" s="675"/>
      <c r="V369" s="675"/>
      <c r="W369" s="675"/>
      <c r="X369" s="671"/>
      <c r="Y369" s="671"/>
    </row>
    <row r="370" spans="1:25" ht="13.8" thickBot="1">
      <c r="A370" s="2076"/>
      <c r="B370" s="2079"/>
      <c r="C370" s="2082"/>
      <c r="D370" s="1975"/>
      <c r="E370" s="2089"/>
      <c r="F370" s="2089"/>
      <c r="G370" s="164" t="s">
        <v>12</v>
      </c>
      <c r="H370" s="939">
        <f t="shared" ref="H370:M370" si="91">SUM(H367:H369)</f>
        <v>20</v>
      </c>
      <c r="I370" s="939">
        <f t="shared" si="91"/>
        <v>20</v>
      </c>
      <c r="J370" s="939">
        <f t="shared" si="91"/>
        <v>0</v>
      </c>
      <c r="K370" s="939">
        <f t="shared" si="91"/>
        <v>0</v>
      </c>
      <c r="L370" s="939">
        <f t="shared" si="91"/>
        <v>15</v>
      </c>
      <c r="M370" s="939">
        <f t="shared" si="91"/>
        <v>10</v>
      </c>
      <c r="N370" s="304"/>
      <c r="O370" s="195"/>
      <c r="P370" s="195"/>
      <c r="Q370" s="168"/>
      <c r="R370" s="675"/>
      <c r="S370" s="675"/>
      <c r="T370" s="169"/>
      <c r="U370" s="675"/>
      <c r="V370" s="675"/>
      <c r="W370" s="675"/>
      <c r="X370" s="671"/>
      <c r="Y370" s="671"/>
    </row>
    <row r="371" spans="1:25" ht="13.2" customHeight="1">
      <c r="A371" s="2074"/>
      <c r="B371" s="2077"/>
      <c r="C371" s="2080"/>
      <c r="D371" s="1973" t="s">
        <v>243</v>
      </c>
      <c r="E371" s="2086" t="s">
        <v>41</v>
      </c>
      <c r="F371" s="2090" t="s">
        <v>163</v>
      </c>
      <c r="G371" s="706" t="s">
        <v>37</v>
      </c>
      <c r="H371" s="957">
        <f>I371+K371</f>
        <v>62.09</v>
      </c>
      <c r="I371" s="951">
        <v>62.09</v>
      </c>
      <c r="J371" s="952">
        <v>0</v>
      </c>
      <c r="K371" s="953">
        <v>0</v>
      </c>
      <c r="L371" s="954">
        <v>0</v>
      </c>
      <c r="M371" s="955">
        <v>0</v>
      </c>
      <c r="N371" s="305"/>
      <c r="O371" s="187"/>
      <c r="P371" s="187"/>
      <c r="Q371" s="156"/>
      <c r="R371" s="675"/>
      <c r="S371" s="675"/>
      <c r="T371" s="169"/>
      <c r="U371" s="675"/>
      <c r="V371" s="675"/>
      <c r="W371" s="675"/>
      <c r="X371" s="671"/>
      <c r="Y371" s="671"/>
    </row>
    <row r="372" spans="1:25" ht="13.2" customHeight="1" thickBot="1">
      <c r="A372" s="2076"/>
      <c r="B372" s="2079"/>
      <c r="C372" s="2082"/>
      <c r="D372" s="1975"/>
      <c r="E372" s="2089"/>
      <c r="F372" s="2089"/>
      <c r="G372" s="164" t="s">
        <v>12</v>
      </c>
      <c r="H372" s="939">
        <f t="shared" ref="H372:M372" si="92">SUM(H371:H371)</f>
        <v>62.09</v>
      </c>
      <c r="I372" s="940">
        <f t="shared" si="92"/>
        <v>62.09</v>
      </c>
      <c r="J372" s="941">
        <f t="shared" si="92"/>
        <v>0</v>
      </c>
      <c r="K372" s="942">
        <f t="shared" si="92"/>
        <v>0</v>
      </c>
      <c r="L372" s="943">
        <f t="shared" si="92"/>
        <v>0</v>
      </c>
      <c r="M372" s="944">
        <f t="shared" si="92"/>
        <v>0</v>
      </c>
      <c r="N372" s="304"/>
      <c r="O372" s="195"/>
      <c r="P372" s="195"/>
      <c r="Q372" s="168"/>
      <c r="R372" s="675"/>
      <c r="S372" s="675"/>
      <c r="T372" s="169"/>
      <c r="U372" s="675"/>
      <c r="V372" s="675"/>
      <c r="W372" s="675"/>
      <c r="X372" s="671"/>
      <c r="Y372" s="671"/>
    </row>
    <row r="373" spans="1:25" ht="13.2" customHeight="1">
      <c r="A373" s="2074"/>
      <c r="B373" s="2077"/>
      <c r="C373" s="2080"/>
      <c r="D373" s="1973" t="s">
        <v>244</v>
      </c>
      <c r="E373" s="2086" t="s">
        <v>41</v>
      </c>
      <c r="F373" s="2090" t="s">
        <v>178</v>
      </c>
      <c r="G373" s="706" t="s">
        <v>143</v>
      </c>
      <c r="H373" s="957">
        <f>I373+K373</f>
        <v>0</v>
      </c>
      <c r="I373" s="951">
        <v>0</v>
      </c>
      <c r="J373" s="958"/>
      <c r="K373" s="953">
        <v>0</v>
      </c>
      <c r="L373" s="954">
        <v>1750</v>
      </c>
      <c r="M373" s="955">
        <v>1750</v>
      </c>
      <c r="N373" s="305"/>
      <c r="O373" s="187"/>
      <c r="P373" s="187"/>
      <c r="Q373" s="156"/>
      <c r="R373" s="675"/>
      <c r="S373" s="675"/>
      <c r="T373" s="169"/>
      <c r="U373" s="675"/>
      <c r="V373" s="675"/>
      <c r="W373" s="675"/>
      <c r="X373" s="671"/>
      <c r="Y373" s="671"/>
    </row>
    <row r="374" spans="1:25">
      <c r="A374" s="2075"/>
      <c r="B374" s="2078"/>
      <c r="C374" s="2081"/>
      <c r="D374" s="1974"/>
      <c r="E374" s="2087"/>
      <c r="F374" s="2091"/>
      <c r="G374" s="157" t="s">
        <v>37</v>
      </c>
      <c r="H374" s="968">
        <f>I374+K374</f>
        <v>0</v>
      </c>
      <c r="I374" s="946">
        <v>0</v>
      </c>
      <c r="J374" s="959"/>
      <c r="K374" s="948">
        <v>0</v>
      </c>
      <c r="L374" s="956">
        <v>0</v>
      </c>
      <c r="M374" s="950">
        <v>0</v>
      </c>
      <c r="N374" s="302"/>
      <c r="O374" s="191"/>
      <c r="P374" s="191"/>
      <c r="Q374" s="161"/>
      <c r="R374" s="675"/>
      <c r="S374" s="675"/>
      <c r="T374" s="169"/>
      <c r="U374" s="675"/>
      <c r="V374" s="675"/>
      <c r="W374" s="675"/>
      <c r="X374" s="671"/>
      <c r="Y374" s="671"/>
    </row>
    <row r="375" spans="1:25" ht="13.8" thickBot="1">
      <c r="A375" s="2076"/>
      <c r="B375" s="2079"/>
      <c r="C375" s="2082"/>
      <c r="D375" s="1975"/>
      <c r="E375" s="2089"/>
      <c r="F375" s="2089"/>
      <c r="G375" s="164" t="s">
        <v>12</v>
      </c>
      <c r="H375" s="939">
        <f t="shared" ref="H375:M375" si="93">SUM(H373:H374)</f>
        <v>0</v>
      </c>
      <c r="I375" s="940">
        <f t="shared" si="93"/>
        <v>0</v>
      </c>
      <c r="J375" s="941">
        <f t="shared" si="93"/>
        <v>0</v>
      </c>
      <c r="K375" s="942">
        <f t="shared" si="93"/>
        <v>0</v>
      </c>
      <c r="L375" s="943">
        <f t="shared" si="93"/>
        <v>1750</v>
      </c>
      <c r="M375" s="944">
        <f t="shared" si="93"/>
        <v>1750</v>
      </c>
      <c r="N375" s="304"/>
      <c r="O375" s="195"/>
      <c r="P375" s="195"/>
      <c r="Q375" s="168"/>
      <c r="R375" s="675"/>
      <c r="S375" s="675"/>
      <c r="T375" s="169"/>
      <c r="U375" s="675"/>
      <c r="V375" s="675"/>
      <c r="W375" s="675"/>
      <c r="X375" s="671"/>
      <c r="Y375" s="671"/>
    </row>
    <row r="376" spans="1:25" ht="13.2" customHeight="1">
      <c r="A376" s="2074"/>
      <c r="B376" s="2077"/>
      <c r="C376" s="2080"/>
      <c r="D376" s="1973" t="s">
        <v>245</v>
      </c>
      <c r="E376" s="2086" t="s">
        <v>41</v>
      </c>
      <c r="F376" s="2090" t="s">
        <v>54</v>
      </c>
      <c r="G376" s="706" t="s">
        <v>37</v>
      </c>
      <c r="H376" s="957">
        <f>I376+K376</f>
        <v>0</v>
      </c>
      <c r="I376" s="951"/>
      <c r="J376" s="958"/>
      <c r="K376" s="953">
        <v>0</v>
      </c>
      <c r="L376" s="954">
        <v>0</v>
      </c>
      <c r="M376" s="955">
        <v>0</v>
      </c>
      <c r="N376" s="170"/>
      <c r="O376" s="187"/>
      <c r="P376" s="187"/>
      <c r="Q376" s="156"/>
      <c r="R376" s="675"/>
      <c r="S376" s="675"/>
      <c r="T376" s="169"/>
      <c r="U376" s="675"/>
      <c r="V376" s="675"/>
      <c r="W376" s="675"/>
      <c r="X376" s="671"/>
      <c r="Y376" s="671"/>
    </row>
    <row r="377" spans="1:25">
      <c r="A377" s="2075"/>
      <c r="B377" s="2078"/>
      <c r="C377" s="2081"/>
      <c r="D377" s="1974"/>
      <c r="E377" s="2087"/>
      <c r="F377" s="2091"/>
      <c r="G377" s="157" t="s">
        <v>143</v>
      </c>
      <c r="H377" s="945">
        <f>I377+K377</f>
        <v>0</v>
      </c>
      <c r="I377" s="946"/>
      <c r="J377" s="959"/>
      <c r="K377" s="948">
        <v>0</v>
      </c>
      <c r="L377" s="956">
        <v>0</v>
      </c>
      <c r="M377" s="950">
        <v>0</v>
      </c>
      <c r="N377" s="1491"/>
      <c r="O377" s="191"/>
      <c r="P377" s="191"/>
      <c r="Q377" s="161"/>
      <c r="R377" s="675"/>
      <c r="S377" s="675"/>
      <c r="T377" s="169"/>
      <c r="U377" s="675"/>
      <c r="V377" s="675"/>
      <c r="W377" s="675"/>
      <c r="X377" s="671"/>
      <c r="Y377" s="671"/>
    </row>
    <row r="378" spans="1:25">
      <c r="A378" s="2075"/>
      <c r="B378" s="2078"/>
      <c r="C378" s="2081"/>
      <c r="D378" s="1974"/>
      <c r="E378" s="2088"/>
      <c r="F378" s="2092"/>
      <c r="G378" s="84" t="s">
        <v>212</v>
      </c>
      <c r="H378" s="945">
        <f>I378+K378</f>
        <v>0</v>
      </c>
      <c r="I378" s="1001">
        <v>0</v>
      </c>
      <c r="J378" s="964"/>
      <c r="K378" s="1002">
        <v>0</v>
      </c>
      <c r="L378" s="966"/>
      <c r="M378" s="967"/>
      <c r="N378" s="210"/>
      <c r="O378" s="209"/>
      <c r="P378" s="209"/>
      <c r="Q378" s="163"/>
      <c r="R378" s="675"/>
      <c r="S378" s="675"/>
      <c r="T378" s="169"/>
      <c r="U378" s="675"/>
      <c r="V378" s="675"/>
      <c r="W378" s="675"/>
      <c r="X378" s="671"/>
      <c r="Y378" s="671"/>
    </row>
    <row r="379" spans="1:25" ht="13.8" thickBot="1">
      <c r="A379" s="2076"/>
      <c r="B379" s="2079"/>
      <c r="C379" s="2082"/>
      <c r="D379" s="1975"/>
      <c r="E379" s="2089"/>
      <c r="F379" s="2089"/>
      <c r="G379" s="164" t="s">
        <v>12</v>
      </c>
      <c r="H379" s="939">
        <f t="shared" ref="H379:M379" si="94">SUM(H376:H378)</f>
        <v>0</v>
      </c>
      <c r="I379" s="940">
        <f t="shared" si="94"/>
        <v>0</v>
      </c>
      <c r="J379" s="941">
        <f t="shared" si="94"/>
        <v>0</v>
      </c>
      <c r="K379" s="942">
        <f t="shared" si="94"/>
        <v>0</v>
      </c>
      <c r="L379" s="943">
        <f t="shared" si="94"/>
        <v>0</v>
      </c>
      <c r="M379" s="944">
        <f t="shared" si="94"/>
        <v>0</v>
      </c>
      <c r="N379" s="210"/>
      <c r="O379" s="195"/>
      <c r="P379" s="195"/>
      <c r="Q379" s="168"/>
      <c r="R379" s="675"/>
      <c r="S379" s="675"/>
      <c r="T379" s="169"/>
      <c r="U379" s="675"/>
      <c r="V379" s="675"/>
      <c r="W379" s="675"/>
      <c r="X379" s="671"/>
      <c r="Y379" s="671"/>
    </row>
    <row r="380" spans="1:25" s="671" customFormat="1" ht="13.2" customHeight="1">
      <c r="A380" s="2074"/>
      <c r="B380" s="2077"/>
      <c r="C380" s="2080"/>
      <c r="D380" s="1973" t="s">
        <v>246</v>
      </c>
      <c r="E380" s="2086" t="s">
        <v>41</v>
      </c>
      <c r="F380" s="2090" t="s">
        <v>54</v>
      </c>
      <c r="G380" s="706" t="s">
        <v>37</v>
      </c>
      <c r="H380" s="957">
        <f>I380+K380</f>
        <v>0</v>
      </c>
      <c r="I380" s="951"/>
      <c r="J380" s="958"/>
      <c r="K380" s="953">
        <v>0</v>
      </c>
      <c r="L380" s="954">
        <v>0</v>
      </c>
      <c r="M380" s="955">
        <v>0</v>
      </c>
      <c r="N380" s="170"/>
      <c r="O380" s="187"/>
      <c r="P380" s="187"/>
      <c r="Q380" s="156"/>
      <c r="R380" s="675"/>
      <c r="S380" s="675"/>
      <c r="T380" s="169"/>
      <c r="U380" s="675"/>
      <c r="V380" s="675"/>
      <c r="W380" s="675"/>
    </row>
    <row r="381" spans="1:25" s="671" customFormat="1">
      <c r="A381" s="2075"/>
      <c r="B381" s="2078"/>
      <c r="C381" s="2081"/>
      <c r="D381" s="1974"/>
      <c r="E381" s="2087"/>
      <c r="F381" s="2091"/>
      <c r="G381" s="157" t="s">
        <v>143</v>
      </c>
      <c r="H381" s="945">
        <f>I381+K381</f>
        <v>0</v>
      </c>
      <c r="I381" s="946"/>
      <c r="J381" s="959"/>
      <c r="K381" s="948">
        <v>0</v>
      </c>
      <c r="L381" s="956">
        <v>0</v>
      </c>
      <c r="M381" s="950">
        <v>0</v>
      </c>
      <c r="N381" s="1491"/>
      <c r="O381" s="191"/>
      <c r="P381" s="191"/>
      <c r="Q381" s="161"/>
      <c r="R381" s="675"/>
      <c r="S381" s="675"/>
      <c r="T381" s="169"/>
      <c r="U381" s="675"/>
      <c r="V381" s="675"/>
      <c r="W381" s="675"/>
    </row>
    <row r="382" spans="1:25" s="671" customFormat="1">
      <c r="A382" s="2075"/>
      <c r="B382" s="2078"/>
      <c r="C382" s="2081"/>
      <c r="D382" s="1974"/>
      <c r="E382" s="2088"/>
      <c r="F382" s="2092"/>
      <c r="G382" s="84" t="s">
        <v>212</v>
      </c>
      <c r="H382" s="945">
        <f>I382+K382</f>
        <v>0</v>
      </c>
      <c r="I382" s="963"/>
      <c r="J382" s="964"/>
      <c r="K382" s="1002">
        <v>0</v>
      </c>
      <c r="L382" s="966"/>
      <c r="M382" s="967"/>
      <c r="N382" s="210"/>
      <c r="O382" s="209"/>
      <c r="P382" s="209"/>
      <c r="Q382" s="163"/>
      <c r="R382" s="675"/>
      <c r="S382" s="675"/>
      <c r="T382" s="169"/>
      <c r="U382" s="675"/>
      <c r="V382" s="675"/>
      <c r="W382" s="675"/>
    </row>
    <row r="383" spans="1:25" s="671" customFormat="1" ht="30.6" customHeight="1" thickBot="1">
      <c r="A383" s="2076"/>
      <c r="B383" s="2079"/>
      <c r="C383" s="2082"/>
      <c r="D383" s="1975"/>
      <c r="E383" s="2089"/>
      <c r="F383" s="2089"/>
      <c r="G383" s="164" t="s">
        <v>12</v>
      </c>
      <c r="H383" s="939">
        <f t="shared" ref="H383:M383" si="95">SUM(H380:H382)</f>
        <v>0</v>
      </c>
      <c r="I383" s="940">
        <f t="shared" si="95"/>
        <v>0</v>
      </c>
      <c r="J383" s="941">
        <f t="shared" si="95"/>
        <v>0</v>
      </c>
      <c r="K383" s="942">
        <f t="shared" si="95"/>
        <v>0</v>
      </c>
      <c r="L383" s="943">
        <f t="shared" si="95"/>
        <v>0</v>
      </c>
      <c r="M383" s="944">
        <f t="shared" si="95"/>
        <v>0</v>
      </c>
      <c r="N383" s="670"/>
      <c r="O383" s="195"/>
      <c r="P383" s="195"/>
      <c r="Q383" s="168"/>
      <c r="R383" s="675"/>
      <c r="S383" s="675"/>
      <c r="T383" s="169"/>
      <c r="U383" s="675"/>
      <c r="V383" s="675"/>
      <c r="W383" s="675"/>
    </row>
    <row r="384" spans="1:25" ht="13.2" customHeight="1">
      <c r="A384" s="230"/>
      <c r="B384" s="231"/>
      <c r="C384" s="1483"/>
      <c r="D384" s="1973" t="s">
        <v>247</v>
      </c>
      <c r="E384" s="2086" t="s">
        <v>41</v>
      </c>
      <c r="F384" s="2090" t="s">
        <v>54</v>
      </c>
      <c r="G384" s="706" t="s">
        <v>37</v>
      </c>
      <c r="H384" s="957">
        <f>I384+K384</f>
        <v>0</v>
      </c>
      <c r="I384" s="951"/>
      <c r="J384" s="958"/>
      <c r="K384" s="953">
        <v>0</v>
      </c>
      <c r="L384" s="954">
        <v>0</v>
      </c>
      <c r="M384" s="955">
        <v>0</v>
      </c>
      <c r="N384" s="170"/>
      <c r="O384" s="187"/>
      <c r="P384" s="187"/>
      <c r="Q384" s="156"/>
      <c r="R384" s="675"/>
      <c r="S384" s="675"/>
      <c r="T384" s="169"/>
      <c r="U384" s="675"/>
      <c r="V384" s="675"/>
      <c r="W384" s="675"/>
      <c r="X384" s="671"/>
      <c r="Y384" s="671"/>
    </row>
    <row r="385" spans="1:25">
      <c r="A385" s="1459"/>
      <c r="B385" s="1460"/>
      <c r="C385" s="1461"/>
      <c r="D385" s="1974"/>
      <c r="E385" s="2087"/>
      <c r="F385" s="2091"/>
      <c r="G385" s="157" t="s">
        <v>143</v>
      </c>
      <c r="H385" s="945">
        <f>I385+K385</f>
        <v>0</v>
      </c>
      <c r="I385" s="946"/>
      <c r="J385" s="959"/>
      <c r="K385" s="948">
        <v>0</v>
      </c>
      <c r="L385" s="956">
        <v>0</v>
      </c>
      <c r="M385" s="950">
        <v>0</v>
      </c>
      <c r="N385" s="1491"/>
      <c r="O385" s="191"/>
      <c r="P385" s="191"/>
      <c r="Q385" s="161"/>
      <c r="R385" s="675"/>
      <c r="S385" s="675"/>
      <c r="T385" s="169"/>
      <c r="U385" s="675"/>
      <c r="V385" s="675"/>
      <c r="W385" s="675"/>
      <c r="X385" s="671"/>
      <c r="Y385" s="671"/>
    </row>
    <row r="386" spans="1:25">
      <c r="A386" s="1459"/>
      <c r="B386" s="1460"/>
      <c r="C386" s="1461"/>
      <c r="D386" s="1974"/>
      <c r="E386" s="2088"/>
      <c r="F386" s="2092"/>
      <c r="G386" s="84" t="s">
        <v>212</v>
      </c>
      <c r="H386" s="945">
        <f>I386+K386</f>
        <v>0</v>
      </c>
      <c r="I386" s="963"/>
      <c r="J386" s="964"/>
      <c r="K386" s="1002">
        <v>0</v>
      </c>
      <c r="L386" s="966"/>
      <c r="M386" s="967"/>
      <c r="N386" s="210"/>
      <c r="O386" s="209"/>
      <c r="P386" s="209"/>
      <c r="Q386" s="163"/>
      <c r="R386" s="675"/>
      <c r="S386" s="675"/>
      <c r="T386" s="169"/>
      <c r="U386" s="675"/>
      <c r="V386" s="675"/>
      <c r="W386" s="675"/>
      <c r="X386" s="671"/>
      <c r="Y386" s="671"/>
    </row>
    <row r="387" spans="1:25" ht="27.6" customHeight="1" thickBot="1">
      <c r="A387" s="1459"/>
      <c r="B387" s="1460"/>
      <c r="C387" s="1461"/>
      <c r="D387" s="1975"/>
      <c r="E387" s="2089"/>
      <c r="F387" s="2089"/>
      <c r="G387" s="164" t="s">
        <v>12</v>
      </c>
      <c r="H387" s="939">
        <f t="shared" ref="H387:M387" si="96">SUM(H384:H386)</f>
        <v>0</v>
      </c>
      <c r="I387" s="940">
        <f t="shared" si="96"/>
        <v>0</v>
      </c>
      <c r="J387" s="941">
        <f t="shared" si="96"/>
        <v>0</v>
      </c>
      <c r="K387" s="942">
        <f t="shared" si="96"/>
        <v>0</v>
      </c>
      <c r="L387" s="943">
        <f t="shared" si="96"/>
        <v>0</v>
      </c>
      <c r="M387" s="944">
        <f t="shared" si="96"/>
        <v>0</v>
      </c>
      <c r="N387" s="210"/>
      <c r="O387" s="195"/>
      <c r="P387" s="195"/>
      <c r="Q387" s="168"/>
      <c r="R387" s="675"/>
      <c r="S387" s="675"/>
      <c r="T387" s="169"/>
      <c r="U387" s="675"/>
      <c r="V387" s="675"/>
      <c r="W387" s="675"/>
      <c r="X387" s="671"/>
      <c r="Y387" s="671"/>
    </row>
    <row r="388" spans="1:25" s="671" customFormat="1" ht="15.6" customHeight="1">
      <c r="A388" s="2074"/>
      <c r="B388" s="2077"/>
      <c r="C388" s="2080"/>
      <c r="D388" s="1973" t="s">
        <v>248</v>
      </c>
      <c r="E388" s="2086" t="s">
        <v>41</v>
      </c>
      <c r="F388" s="2090" t="s">
        <v>54</v>
      </c>
      <c r="G388" s="706" t="s">
        <v>37</v>
      </c>
      <c r="H388" s="957">
        <f>I388+K388</f>
        <v>0</v>
      </c>
      <c r="I388" s="951"/>
      <c r="J388" s="958"/>
      <c r="K388" s="953">
        <v>0</v>
      </c>
      <c r="L388" s="954">
        <v>0</v>
      </c>
      <c r="M388" s="955">
        <v>0</v>
      </c>
      <c r="N388" s="170"/>
      <c r="O388" s="187"/>
      <c r="P388" s="187"/>
      <c r="Q388" s="156"/>
      <c r="R388" s="675"/>
      <c r="S388" s="675"/>
      <c r="T388" s="169"/>
      <c r="U388" s="675"/>
      <c r="V388" s="675"/>
      <c r="W388" s="675"/>
    </row>
    <row r="389" spans="1:25" s="671" customFormat="1" ht="13.95" customHeight="1">
      <c r="A389" s="2075"/>
      <c r="B389" s="2078"/>
      <c r="C389" s="2081"/>
      <c r="D389" s="1974"/>
      <c r="E389" s="2087"/>
      <c r="F389" s="2091"/>
      <c r="G389" s="157" t="s">
        <v>143</v>
      </c>
      <c r="H389" s="945">
        <f>I389+K389</f>
        <v>0</v>
      </c>
      <c r="I389" s="946"/>
      <c r="J389" s="959"/>
      <c r="K389" s="948">
        <v>0</v>
      </c>
      <c r="L389" s="956">
        <v>0</v>
      </c>
      <c r="M389" s="950">
        <v>0</v>
      </c>
      <c r="N389" s="1491"/>
      <c r="O389" s="191"/>
      <c r="P389" s="191"/>
      <c r="Q389" s="161"/>
      <c r="R389" s="675"/>
      <c r="S389" s="675"/>
      <c r="T389" s="169"/>
      <c r="U389" s="675"/>
      <c r="V389" s="675"/>
      <c r="W389" s="675"/>
    </row>
    <row r="390" spans="1:25" s="671" customFormat="1" ht="13.2" customHeight="1">
      <c r="A390" s="2075"/>
      <c r="B390" s="2078"/>
      <c r="C390" s="2081"/>
      <c r="D390" s="1974"/>
      <c r="E390" s="2088"/>
      <c r="F390" s="2092"/>
      <c r="G390" s="84" t="s">
        <v>212</v>
      </c>
      <c r="H390" s="968">
        <f>I390+K390</f>
        <v>0</v>
      </c>
      <c r="I390" s="963"/>
      <c r="J390" s="964"/>
      <c r="K390" s="1002">
        <v>0</v>
      </c>
      <c r="L390" s="966"/>
      <c r="M390" s="967"/>
      <c r="N390" s="210"/>
      <c r="O390" s="209"/>
      <c r="P390" s="209"/>
      <c r="Q390" s="163"/>
      <c r="R390" s="675"/>
      <c r="S390" s="675"/>
      <c r="T390" s="169"/>
      <c r="U390" s="675"/>
      <c r="V390" s="675"/>
      <c r="W390" s="675"/>
    </row>
    <row r="391" spans="1:25" s="671" customFormat="1" ht="18" customHeight="1" thickBot="1">
      <c r="A391" s="2076"/>
      <c r="B391" s="2079"/>
      <c r="C391" s="2082"/>
      <c r="D391" s="1975"/>
      <c r="E391" s="2089"/>
      <c r="F391" s="2089"/>
      <c r="G391" s="164" t="s">
        <v>12</v>
      </c>
      <c r="H391" s="939">
        <f t="shared" ref="H391:M391" si="97">SUM(H388:H390)</f>
        <v>0</v>
      </c>
      <c r="I391" s="940">
        <f t="shared" si="97"/>
        <v>0</v>
      </c>
      <c r="J391" s="941">
        <f t="shared" si="97"/>
        <v>0</v>
      </c>
      <c r="K391" s="942">
        <f t="shared" si="97"/>
        <v>0</v>
      </c>
      <c r="L391" s="943">
        <f t="shared" si="97"/>
        <v>0</v>
      </c>
      <c r="M391" s="944">
        <f t="shared" si="97"/>
        <v>0</v>
      </c>
      <c r="N391" s="670"/>
      <c r="O391" s="195"/>
      <c r="P391" s="195"/>
      <c r="Q391" s="168"/>
      <c r="R391" s="675"/>
      <c r="S391" s="675"/>
      <c r="T391" s="169"/>
      <c r="U391" s="675"/>
      <c r="V391" s="675"/>
      <c r="W391" s="675"/>
    </row>
    <row r="392" spans="1:25" ht="13.2" customHeight="1">
      <c r="A392" s="2074"/>
      <c r="B392" s="2077"/>
      <c r="C392" s="2080"/>
      <c r="D392" s="1973" t="s">
        <v>463</v>
      </c>
      <c r="E392" s="2086" t="s">
        <v>41</v>
      </c>
      <c r="F392" s="2090" t="s">
        <v>54</v>
      </c>
      <c r="G392" s="706" t="s">
        <v>37</v>
      </c>
      <c r="H392" s="957">
        <f>I392+K392</f>
        <v>0</v>
      </c>
      <c r="I392" s="951"/>
      <c r="J392" s="958"/>
      <c r="K392" s="953">
        <v>0</v>
      </c>
      <c r="L392" s="954">
        <v>0</v>
      </c>
      <c r="M392" s="955">
        <v>0</v>
      </c>
      <c r="N392" s="170"/>
      <c r="O392" s="187"/>
      <c r="P392" s="187"/>
      <c r="Q392" s="156"/>
      <c r="R392" s="675"/>
      <c r="S392" s="675"/>
      <c r="T392" s="169"/>
      <c r="U392" s="675"/>
      <c r="V392" s="675"/>
      <c r="W392" s="675"/>
      <c r="X392" s="671"/>
      <c r="Y392" s="671"/>
    </row>
    <row r="393" spans="1:25">
      <c r="A393" s="2075"/>
      <c r="B393" s="2078"/>
      <c r="C393" s="2081"/>
      <c r="D393" s="1974"/>
      <c r="E393" s="2087"/>
      <c r="F393" s="2091"/>
      <c r="G393" s="157" t="s">
        <v>143</v>
      </c>
      <c r="H393" s="945">
        <f>I393+K393</f>
        <v>0</v>
      </c>
      <c r="I393" s="946"/>
      <c r="J393" s="959"/>
      <c r="K393" s="948">
        <v>0</v>
      </c>
      <c r="L393" s="956">
        <v>0</v>
      </c>
      <c r="M393" s="950">
        <v>0</v>
      </c>
      <c r="N393" s="1491"/>
      <c r="O393" s="191"/>
      <c r="P393" s="191"/>
      <c r="Q393" s="161"/>
      <c r="R393" s="675"/>
      <c r="S393" s="675"/>
      <c r="T393" s="169"/>
      <c r="U393" s="675"/>
      <c r="V393" s="675"/>
      <c r="W393" s="675"/>
      <c r="X393" s="671"/>
      <c r="Y393" s="671"/>
    </row>
    <row r="394" spans="1:25">
      <c r="A394" s="2075"/>
      <c r="B394" s="2078"/>
      <c r="C394" s="2081"/>
      <c r="D394" s="1974"/>
      <c r="E394" s="2088"/>
      <c r="F394" s="2092"/>
      <c r="G394" s="84" t="s">
        <v>212</v>
      </c>
      <c r="H394" s="968">
        <f>I394+K394</f>
        <v>0</v>
      </c>
      <c r="I394" s="963"/>
      <c r="J394" s="964"/>
      <c r="K394" s="1002">
        <v>0</v>
      </c>
      <c r="L394" s="966"/>
      <c r="M394" s="967"/>
      <c r="N394" s="210"/>
      <c r="O394" s="209"/>
      <c r="P394" s="209"/>
      <c r="Q394" s="163"/>
      <c r="R394" s="675"/>
      <c r="S394" s="675"/>
      <c r="T394" s="169"/>
      <c r="U394" s="675"/>
      <c r="V394" s="675"/>
      <c r="W394" s="675"/>
      <c r="X394" s="671"/>
      <c r="Y394" s="671"/>
    </row>
    <row r="395" spans="1:25" ht="13.8" thickBot="1">
      <c r="A395" s="2076"/>
      <c r="B395" s="2079"/>
      <c r="C395" s="2082"/>
      <c r="D395" s="1975"/>
      <c r="E395" s="2089"/>
      <c r="F395" s="2089"/>
      <c r="G395" s="164" t="s">
        <v>12</v>
      </c>
      <c r="H395" s="939">
        <f t="shared" ref="H395:M395" si="98">SUM(H392:H394)</f>
        <v>0</v>
      </c>
      <c r="I395" s="940">
        <f t="shared" si="98"/>
        <v>0</v>
      </c>
      <c r="J395" s="941">
        <f t="shared" si="98"/>
        <v>0</v>
      </c>
      <c r="K395" s="942">
        <f t="shared" si="98"/>
        <v>0</v>
      </c>
      <c r="L395" s="943">
        <f t="shared" si="98"/>
        <v>0</v>
      </c>
      <c r="M395" s="944">
        <f t="shared" si="98"/>
        <v>0</v>
      </c>
      <c r="N395" s="670"/>
      <c r="O395" s="195"/>
      <c r="P395" s="195"/>
      <c r="Q395" s="168"/>
      <c r="R395" s="675"/>
      <c r="S395" s="675"/>
      <c r="T395" s="169"/>
      <c r="U395" s="675"/>
      <c r="V395" s="675"/>
      <c r="W395" s="675"/>
      <c r="X395" s="671"/>
      <c r="Y395" s="671"/>
    </row>
    <row r="396" spans="1:25" ht="13.2" customHeight="1">
      <c r="A396" s="2074"/>
      <c r="B396" s="2077"/>
      <c r="C396" s="2080"/>
      <c r="D396" s="1973" t="s">
        <v>640</v>
      </c>
      <c r="E396" s="2086" t="s">
        <v>41</v>
      </c>
      <c r="F396" s="2090" t="s">
        <v>54</v>
      </c>
      <c r="G396" s="706" t="s">
        <v>37</v>
      </c>
      <c r="H396" s="957">
        <f>I396+K396</f>
        <v>0</v>
      </c>
      <c r="I396" s="951"/>
      <c r="J396" s="958"/>
      <c r="K396" s="953">
        <v>0</v>
      </c>
      <c r="L396" s="954">
        <v>0</v>
      </c>
      <c r="M396" s="955">
        <v>0</v>
      </c>
      <c r="N396" s="170"/>
      <c r="O396" s="187"/>
      <c r="P396" s="187"/>
      <c r="Q396" s="156"/>
      <c r="R396" s="675"/>
      <c r="S396" s="675"/>
      <c r="T396" s="169"/>
      <c r="U396" s="675"/>
      <c r="V396" s="675"/>
      <c r="W396" s="675"/>
      <c r="X396" s="671"/>
      <c r="Y396" s="671"/>
    </row>
    <row r="397" spans="1:25" ht="42.6" customHeight="1">
      <c r="A397" s="2075"/>
      <c r="B397" s="2078"/>
      <c r="C397" s="2081"/>
      <c r="D397" s="1974"/>
      <c r="E397" s="2087"/>
      <c r="F397" s="2091"/>
      <c r="G397" s="157" t="s">
        <v>143</v>
      </c>
      <c r="H397" s="945">
        <f>I397+K397</f>
        <v>0</v>
      </c>
      <c r="I397" s="946"/>
      <c r="J397" s="959"/>
      <c r="K397" s="948">
        <v>0</v>
      </c>
      <c r="L397" s="956">
        <v>0</v>
      </c>
      <c r="M397" s="950">
        <v>0</v>
      </c>
      <c r="N397" s="1491"/>
      <c r="O397" s="191"/>
      <c r="P397" s="191"/>
      <c r="Q397" s="161"/>
      <c r="R397" s="675"/>
      <c r="S397" s="675"/>
      <c r="T397" s="169"/>
      <c r="U397" s="675"/>
      <c r="V397" s="675"/>
      <c r="W397" s="675"/>
      <c r="X397" s="671"/>
      <c r="Y397" s="671"/>
    </row>
    <row r="398" spans="1:25" ht="13.95" customHeight="1">
      <c r="A398" s="2075"/>
      <c r="B398" s="2078"/>
      <c r="C398" s="2081"/>
      <c r="D398" s="1974"/>
      <c r="E398" s="2088"/>
      <c r="F398" s="2092"/>
      <c r="G398" s="84" t="s">
        <v>212</v>
      </c>
      <c r="H398" s="968">
        <f>I398+K398</f>
        <v>16.399999999999999</v>
      </c>
      <c r="I398" s="963"/>
      <c r="J398" s="964"/>
      <c r="K398" s="1002">
        <v>16.399999999999999</v>
      </c>
      <c r="L398" s="966"/>
      <c r="M398" s="967"/>
      <c r="N398" s="210"/>
      <c r="O398" s="209"/>
      <c r="P398" s="209"/>
      <c r="Q398" s="163"/>
      <c r="R398" s="675"/>
      <c r="S398" s="675"/>
      <c r="T398" s="169"/>
      <c r="U398" s="675"/>
      <c r="V398" s="675"/>
      <c r="W398" s="675"/>
      <c r="X398" s="671"/>
      <c r="Y398" s="671"/>
    </row>
    <row r="399" spans="1:25" ht="13.2" customHeight="1" thickBot="1">
      <c r="A399" s="2076"/>
      <c r="B399" s="2079"/>
      <c r="C399" s="2082"/>
      <c r="D399" s="1975"/>
      <c r="E399" s="2089"/>
      <c r="F399" s="2089"/>
      <c r="G399" s="164" t="s">
        <v>12</v>
      </c>
      <c r="H399" s="939">
        <f t="shared" ref="H399:M399" si="99">SUM(H396:H398)</f>
        <v>16.399999999999999</v>
      </c>
      <c r="I399" s="940">
        <f t="shared" si="99"/>
        <v>0</v>
      </c>
      <c r="J399" s="941">
        <f t="shared" si="99"/>
        <v>0</v>
      </c>
      <c r="K399" s="942">
        <f t="shared" si="99"/>
        <v>16.399999999999999</v>
      </c>
      <c r="L399" s="943">
        <f t="shared" si="99"/>
        <v>0</v>
      </c>
      <c r="M399" s="944">
        <f t="shared" si="99"/>
        <v>0</v>
      </c>
      <c r="N399" s="670"/>
      <c r="O399" s="195"/>
      <c r="P399" s="195"/>
      <c r="Q399" s="168"/>
      <c r="R399" s="675"/>
      <c r="S399" s="675"/>
      <c r="T399" s="169"/>
      <c r="U399" s="675"/>
      <c r="V399" s="675"/>
      <c r="W399" s="675"/>
      <c r="X399" s="671"/>
      <c r="Y399" s="671"/>
    </row>
    <row r="400" spans="1:25" ht="13.2" customHeight="1" thickBot="1">
      <c r="A400" s="227" t="s">
        <v>13</v>
      </c>
      <c r="B400" s="212" t="s">
        <v>13</v>
      </c>
      <c r="C400" s="2083" t="s">
        <v>14</v>
      </c>
      <c r="D400" s="2084"/>
      <c r="E400" s="2084"/>
      <c r="F400" s="2084"/>
      <c r="G400" s="2085"/>
      <c r="H400" s="1039">
        <f t="shared" ref="H400:M400" si="100">H279+H283+H287+H291+H295+H300+H305+H310+H314+H318+H323+H328+H333+H338+H343+H348+H353+H358+H362+H370+H372+H375+H395+H379+H383+H387+H391+H399</f>
        <v>3524.0600000000004</v>
      </c>
      <c r="I400" s="1039">
        <f t="shared" si="100"/>
        <v>203.38000000000002</v>
      </c>
      <c r="J400" s="1039">
        <f t="shared" si="100"/>
        <v>14.77</v>
      </c>
      <c r="K400" s="1039">
        <f t="shared" si="100"/>
        <v>3320.68</v>
      </c>
      <c r="L400" s="1039">
        <f t="shared" si="100"/>
        <v>1840.7</v>
      </c>
      <c r="M400" s="1039">
        <f t="shared" si="100"/>
        <v>1760</v>
      </c>
      <c r="N400" s="213"/>
      <c r="O400" s="287"/>
      <c r="P400" s="287"/>
      <c r="Q400" s="306"/>
      <c r="R400" s="675"/>
      <c r="S400" s="675"/>
      <c r="T400" s="675"/>
      <c r="U400" s="675"/>
      <c r="V400" s="675"/>
      <c r="W400" s="675"/>
      <c r="X400" s="671"/>
      <c r="Y400" s="671"/>
    </row>
    <row r="401" spans="1:25" ht="13.2" customHeight="1" thickBot="1">
      <c r="A401" s="227" t="s">
        <v>13</v>
      </c>
      <c r="B401" s="2105" t="s">
        <v>64</v>
      </c>
      <c r="C401" s="2105"/>
      <c r="D401" s="2105"/>
      <c r="E401" s="2105"/>
      <c r="F401" s="2105"/>
      <c r="G401" s="2106"/>
      <c r="H401" s="1004">
        <f t="shared" ref="H401:M401" si="101">H400+H268</f>
        <v>16875.55</v>
      </c>
      <c r="I401" s="1004">
        <f t="shared" si="101"/>
        <v>2329.5600000000004</v>
      </c>
      <c r="J401" s="1004">
        <f t="shared" si="101"/>
        <v>46.41</v>
      </c>
      <c r="K401" s="1004">
        <f t="shared" si="101"/>
        <v>14545.99</v>
      </c>
      <c r="L401" s="1004">
        <f t="shared" si="101"/>
        <v>8361.1500000000015</v>
      </c>
      <c r="M401" s="1004">
        <f t="shared" si="101"/>
        <v>2296.9</v>
      </c>
      <c r="N401" s="228"/>
      <c r="O401" s="228"/>
      <c r="P401" s="228"/>
      <c r="Q401" s="229"/>
      <c r="R401" s="307"/>
      <c r="S401" s="307"/>
      <c r="T401" s="307"/>
      <c r="U401" s="307"/>
      <c r="V401" s="307"/>
      <c r="W401" s="307"/>
      <c r="X401" s="671"/>
      <c r="Y401" s="671"/>
    </row>
    <row r="402" spans="1:25" ht="18.600000000000001" customHeight="1" thickBot="1">
      <c r="A402" s="308"/>
      <c r="B402" s="2107" t="s">
        <v>15</v>
      </c>
      <c r="C402" s="2107"/>
      <c r="D402" s="2107"/>
      <c r="E402" s="2107"/>
      <c r="F402" s="2107"/>
      <c r="G402" s="2107"/>
      <c r="H402" s="1444">
        <f t="shared" ref="H402:M402" si="102">H401+H167</f>
        <v>24705.599999999999</v>
      </c>
      <c r="I402" s="1061">
        <f t="shared" si="102"/>
        <v>4532.1000000000004</v>
      </c>
      <c r="J402" s="1061">
        <f t="shared" si="102"/>
        <v>140.69999999999999</v>
      </c>
      <c r="K402" s="1444">
        <f t="shared" si="102"/>
        <v>20173.5</v>
      </c>
      <c r="L402" s="1061">
        <f t="shared" si="102"/>
        <v>30574.85</v>
      </c>
      <c r="M402" s="1061">
        <f t="shared" si="102"/>
        <v>8538.2999999999993</v>
      </c>
      <c r="N402" s="2198"/>
      <c r="O402" s="2199"/>
      <c r="P402" s="2199"/>
      <c r="Q402" s="2200"/>
      <c r="R402" s="307"/>
      <c r="S402" s="307"/>
      <c r="T402" s="307"/>
      <c r="U402" s="307"/>
      <c r="V402" s="307"/>
      <c r="W402" s="307"/>
      <c r="X402" s="671"/>
      <c r="Y402" s="671"/>
    </row>
    <row r="403" spans="1:25" ht="13.2" customHeight="1" thickBot="1">
      <c r="A403" s="673"/>
      <c r="B403" s="674"/>
      <c r="C403" s="674"/>
      <c r="D403" s="674"/>
      <c r="E403" s="674"/>
      <c r="F403" s="675"/>
      <c r="G403" s="675"/>
      <c r="H403" s="1529"/>
      <c r="I403" s="1530"/>
      <c r="J403" s="1530"/>
      <c r="K403" s="1530"/>
      <c r="L403" s="675"/>
      <c r="M403" s="675"/>
      <c r="N403" s="676"/>
      <c r="O403" s="676"/>
      <c r="P403" s="676"/>
      <c r="Q403" s="676"/>
      <c r="R403" s="675"/>
      <c r="S403" s="675"/>
      <c r="T403" s="675"/>
      <c r="U403" s="675"/>
      <c r="V403" s="675"/>
      <c r="W403" s="675"/>
      <c r="X403" s="671"/>
      <c r="Y403" s="671"/>
    </row>
    <row r="404" spans="1:25" ht="25.8" customHeight="1" thickBot="1">
      <c r="A404" s="675"/>
      <c r="B404" s="675"/>
      <c r="C404" s="2099" t="s">
        <v>17</v>
      </c>
      <c r="D404" s="2100"/>
      <c r="E404" s="2100"/>
      <c r="F404" s="2100"/>
      <c r="G404" s="2101"/>
      <c r="H404" s="2102" t="s">
        <v>530</v>
      </c>
      <c r="I404" s="2103"/>
      <c r="J404" s="2103"/>
      <c r="K404" s="2104"/>
      <c r="L404" s="675"/>
      <c r="M404" s="675"/>
      <c r="N404" s="675"/>
      <c r="O404" s="293"/>
      <c r="P404" s="675"/>
      <c r="Q404" s="675"/>
      <c r="R404" s="675"/>
      <c r="S404" s="675"/>
      <c r="T404" s="675"/>
      <c r="U404" s="675"/>
      <c r="V404" s="675"/>
      <c r="W404" s="675"/>
      <c r="X404" s="671"/>
      <c r="Y404" s="671"/>
    </row>
    <row r="405" spans="1:25" ht="15" customHeight="1" thickBot="1">
      <c r="A405" s="675"/>
      <c r="B405" s="675"/>
      <c r="C405" s="2093" t="s">
        <v>18</v>
      </c>
      <c r="D405" s="2094"/>
      <c r="E405" s="2094"/>
      <c r="F405" s="2094"/>
      <c r="G405" s="2095"/>
      <c r="H405" s="2096">
        <f>H406+H407+H408+H411+H409+H410</f>
        <v>24705.600000000002</v>
      </c>
      <c r="I405" s="2097"/>
      <c r="J405" s="2097"/>
      <c r="K405" s="2098"/>
      <c r="L405" s="675"/>
      <c r="M405" s="675"/>
      <c r="N405" s="1445"/>
      <c r="O405" s="293"/>
      <c r="P405" s="675"/>
      <c r="Q405" s="675"/>
      <c r="R405" s="675"/>
      <c r="S405" s="675"/>
      <c r="T405" s="675"/>
      <c r="U405" s="675"/>
      <c r="V405" s="675"/>
      <c r="W405" s="675"/>
      <c r="X405" s="671"/>
      <c r="Y405" s="671"/>
    </row>
    <row r="406" spans="1:25" ht="13.2" customHeight="1">
      <c r="A406" s="675"/>
      <c r="B406" s="675"/>
      <c r="C406" s="2220" t="s">
        <v>65</v>
      </c>
      <c r="D406" s="2221"/>
      <c r="E406" s="2221"/>
      <c r="F406" s="2221"/>
      <c r="G406" s="2222"/>
      <c r="H406" s="2223">
        <v>3453.1</v>
      </c>
      <c r="I406" s="2224"/>
      <c r="J406" s="2224"/>
      <c r="K406" s="2225"/>
      <c r="L406" s="675"/>
      <c r="M406" s="675"/>
      <c r="N406" s="675"/>
      <c r="O406" s="293"/>
      <c r="P406" s="675"/>
      <c r="Q406" s="675"/>
      <c r="R406" s="675"/>
      <c r="S406" s="675"/>
      <c r="T406" s="675"/>
      <c r="U406" s="675"/>
      <c r="V406" s="675"/>
      <c r="W406" s="675"/>
    </row>
    <row r="407" spans="1:25" ht="13.2" customHeight="1">
      <c r="A407" s="675"/>
      <c r="B407" s="675"/>
      <c r="C407" s="2226" t="s">
        <v>249</v>
      </c>
      <c r="D407" s="2227"/>
      <c r="E407" s="2227"/>
      <c r="F407" s="2227"/>
      <c r="G407" s="2228"/>
      <c r="H407" s="2229"/>
      <c r="I407" s="2230"/>
      <c r="J407" s="2230"/>
      <c r="K407" s="2231"/>
      <c r="L407" s="675"/>
      <c r="M407" s="675"/>
      <c r="N407" s="675"/>
      <c r="O407" s="293"/>
      <c r="P407" s="675"/>
      <c r="Q407" s="675"/>
      <c r="R407" s="675"/>
      <c r="S407" s="675"/>
      <c r="T407" s="675"/>
      <c r="U407" s="675"/>
      <c r="V407" s="675"/>
      <c r="W407" s="675"/>
    </row>
    <row r="408" spans="1:25" ht="13.2" customHeight="1">
      <c r="A408" s="675"/>
      <c r="B408" s="675"/>
      <c r="C408" s="2226" t="s">
        <v>129</v>
      </c>
      <c r="D408" s="2227"/>
      <c r="E408" s="2227"/>
      <c r="F408" s="2227"/>
      <c r="G408" s="2228"/>
      <c r="H408" s="2229">
        <v>0</v>
      </c>
      <c r="I408" s="2230"/>
      <c r="J408" s="2230"/>
      <c r="K408" s="2231"/>
      <c r="L408" s="675"/>
      <c r="M408" s="675"/>
      <c r="N408" s="675"/>
      <c r="O408" s="293"/>
      <c r="P408" s="675"/>
      <c r="Q408" s="675"/>
      <c r="R408" s="675"/>
      <c r="S408" s="675"/>
      <c r="T408" s="675"/>
      <c r="U408" s="675"/>
      <c r="V408" s="675"/>
      <c r="W408" s="675"/>
    </row>
    <row r="409" spans="1:25" ht="13.2" customHeight="1">
      <c r="A409" s="675"/>
      <c r="B409" s="675"/>
      <c r="C409" s="2226" t="s">
        <v>704</v>
      </c>
      <c r="D409" s="2227"/>
      <c r="E409" s="2227"/>
      <c r="F409" s="2227"/>
      <c r="G409" s="2228"/>
      <c r="H409" s="2232">
        <v>3906.4</v>
      </c>
      <c r="I409" s="2233"/>
      <c r="J409" s="2233"/>
      <c r="K409" s="2234"/>
      <c r="L409" s="675"/>
      <c r="M409" s="675"/>
      <c r="N409" s="675"/>
      <c r="O409" s="293"/>
      <c r="P409" s="675"/>
      <c r="Q409" s="675"/>
      <c r="R409" s="675"/>
      <c r="S409" s="675"/>
      <c r="T409" s="675"/>
      <c r="U409" s="675"/>
      <c r="V409" s="675"/>
      <c r="W409" s="675"/>
    </row>
    <row r="410" spans="1:25" ht="13.2" customHeight="1">
      <c r="A410" s="675"/>
      <c r="B410" s="675"/>
      <c r="C410" s="2226" t="s">
        <v>67</v>
      </c>
      <c r="D410" s="2227"/>
      <c r="E410" s="2227"/>
      <c r="F410" s="2227"/>
      <c r="G410" s="2228"/>
      <c r="H410" s="2229">
        <v>3587.4</v>
      </c>
      <c r="I410" s="2230"/>
      <c r="J410" s="2230"/>
      <c r="K410" s="2231"/>
      <c r="L410" s="675"/>
      <c r="M410" s="675"/>
      <c r="N410" s="675"/>
      <c r="O410" s="293"/>
      <c r="P410" s="675"/>
      <c r="Q410" s="675"/>
      <c r="R410" s="675"/>
      <c r="S410" s="675"/>
      <c r="T410" s="675"/>
      <c r="U410" s="675"/>
      <c r="V410" s="675"/>
      <c r="W410" s="675"/>
    </row>
    <row r="411" spans="1:25" ht="13.8" customHeight="1" thickBot="1">
      <c r="A411" s="675"/>
      <c r="B411" s="675"/>
      <c r="C411" s="2201" t="s">
        <v>68</v>
      </c>
      <c r="D411" s="2202"/>
      <c r="E411" s="2202"/>
      <c r="F411" s="2202"/>
      <c r="G411" s="2203"/>
      <c r="H411" s="2204">
        <v>13758.7</v>
      </c>
      <c r="I411" s="2205"/>
      <c r="J411" s="2205"/>
      <c r="K411" s="2206"/>
      <c r="L411" s="73"/>
      <c r="M411" s="1560"/>
      <c r="N411" s="73"/>
      <c r="O411" s="293"/>
      <c r="P411" s="675"/>
      <c r="Q411" s="675"/>
      <c r="R411" s="675"/>
      <c r="S411" s="675"/>
      <c r="T411" s="675"/>
      <c r="U411" s="675"/>
      <c r="V411" s="675"/>
      <c r="W411" s="675"/>
    </row>
    <row r="412" spans="1:25" ht="13.8" customHeight="1" thickBot="1">
      <c r="A412" s="675"/>
      <c r="B412" s="675"/>
      <c r="C412" s="2207" t="s">
        <v>19</v>
      </c>
      <c r="D412" s="2208"/>
      <c r="E412" s="2208"/>
      <c r="F412" s="2208"/>
      <c r="G412" s="2209"/>
      <c r="H412" s="2096">
        <f>SUM(H413:K413)</f>
        <v>0</v>
      </c>
      <c r="I412" s="2097"/>
      <c r="J412" s="2097"/>
      <c r="K412" s="2098"/>
      <c r="L412" s="675"/>
      <c r="M412" s="675"/>
      <c r="N412" s="675"/>
      <c r="O412" s="293"/>
      <c r="P412" s="675"/>
      <c r="Q412" s="675"/>
      <c r="R412" s="675"/>
      <c r="S412" s="675"/>
      <c r="T412" s="675"/>
      <c r="U412" s="675"/>
      <c r="V412" s="675"/>
      <c r="W412" s="675"/>
    </row>
    <row r="413" spans="1:25" ht="13.8" customHeight="1" thickBot="1">
      <c r="A413" s="675"/>
      <c r="B413" s="675"/>
      <c r="C413" s="2210" t="s">
        <v>69</v>
      </c>
      <c r="D413" s="2211"/>
      <c r="E413" s="2211"/>
      <c r="F413" s="2211"/>
      <c r="G413" s="2212"/>
      <c r="H413" s="2213"/>
      <c r="I413" s="2213"/>
      <c r="J413" s="2213"/>
      <c r="K413" s="2214"/>
      <c r="L413" s="675"/>
      <c r="M413" s="675"/>
      <c r="N413" s="675"/>
      <c r="O413" s="293"/>
      <c r="P413" s="675"/>
      <c r="Q413" s="675"/>
      <c r="R413" s="675"/>
      <c r="S413" s="675"/>
      <c r="T413" s="675"/>
      <c r="U413" s="675"/>
      <c r="V413" s="675"/>
      <c r="W413" s="675"/>
    </row>
    <row r="414" spans="1:25" ht="13.8" customHeight="1" thickBot="1">
      <c r="A414" s="675"/>
      <c r="B414" s="675"/>
      <c r="C414" s="2215" t="s">
        <v>20</v>
      </c>
      <c r="D414" s="2216"/>
      <c r="E414" s="2216"/>
      <c r="F414" s="2216"/>
      <c r="G414" s="2217"/>
      <c r="H414" s="2218">
        <f>H412+H405</f>
        <v>24705.600000000002</v>
      </c>
      <c r="I414" s="2218"/>
      <c r="J414" s="2218"/>
      <c r="K414" s="2219"/>
      <c r="L414" s="675"/>
      <c r="M414" s="675"/>
      <c r="N414" s="675"/>
      <c r="O414" s="293"/>
      <c r="P414" s="675"/>
      <c r="Q414" s="675"/>
      <c r="R414" s="675"/>
      <c r="S414" s="675"/>
      <c r="T414" s="675"/>
      <c r="U414" s="675"/>
      <c r="V414" s="675"/>
      <c r="W414" s="675"/>
    </row>
    <row r="415" spans="1:25">
      <c r="Q415" s="675"/>
    </row>
  </sheetData>
  <mergeCells count="553">
    <mergeCell ref="N402:Q402"/>
    <mergeCell ref="C411:G411"/>
    <mergeCell ref="H411:K411"/>
    <mergeCell ref="C412:G412"/>
    <mergeCell ref="H412:K412"/>
    <mergeCell ref="C413:G413"/>
    <mergeCell ref="H413:K413"/>
    <mergeCell ref="C414:G414"/>
    <mergeCell ref="H414:K414"/>
    <mergeCell ref="C406:G406"/>
    <mergeCell ref="H406:K406"/>
    <mergeCell ref="C407:G407"/>
    <mergeCell ref="H407:K407"/>
    <mergeCell ref="C408:G408"/>
    <mergeCell ref="H408:K408"/>
    <mergeCell ref="C409:G409"/>
    <mergeCell ref="H409:K409"/>
    <mergeCell ref="C410:G410"/>
    <mergeCell ref="H410:K410"/>
    <mergeCell ref="A349:A353"/>
    <mergeCell ref="B349:B353"/>
    <mergeCell ref="C349:C353"/>
    <mergeCell ref="D349:D353"/>
    <mergeCell ref="E349:E353"/>
    <mergeCell ref="F349:F353"/>
    <mergeCell ref="A354:A358"/>
    <mergeCell ref="B354:B358"/>
    <mergeCell ref="C354:C358"/>
    <mergeCell ref="D354:D358"/>
    <mergeCell ref="E354:E358"/>
    <mergeCell ref="F354:F358"/>
    <mergeCell ref="A162:A165"/>
    <mergeCell ref="B162:B165"/>
    <mergeCell ref="C162:C165"/>
    <mergeCell ref="D162:D165"/>
    <mergeCell ref="E162:E165"/>
    <mergeCell ref="F162:F165"/>
    <mergeCell ref="A388:A391"/>
    <mergeCell ref="B388:B391"/>
    <mergeCell ref="C388:C391"/>
    <mergeCell ref="D388:D391"/>
    <mergeCell ref="E388:E391"/>
    <mergeCell ref="F388:F391"/>
    <mergeCell ref="A175:A179"/>
    <mergeCell ref="B175:B179"/>
    <mergeCell ref="C175:C179"/>
    <mergeCell ref="D175:D179"/>
    <mergeCell ref="E175:E179"/>
    <mergeCell ref="F175:F179"/>
    <mergeCell ref="C166:G166"/>
    <mergeCell ref="B167:G167"/>
    <mergeCell ref="B168:Q168"/>
    <mergeCell ref="C169:Q169"/>
    <mergeCell ref="A170:A174"/>
    <mergeCell ref="B170:B174"/>
    <mergeCell ref="N29:N30"/>
    <mergeCell ref="N26:N27"/>
    <mergeCell ref="N18:N19"/>
    <mergeCell ref="N60:N61"/>
    <mergeCell ref="N5:N6"/>
    <mergeCell ref="O5:Q5"/>
    <mergeCell ref="D105:D108"/>
    <mergeCell ref="E105:E108"/>
    <mergeCell ref="F105:F108"/>
    <mergeCell ref="K5:K6"/>
    <mergeCell ref="D29:D32"/>
    <mergeCell ref="E29:E32"/>
    <mergeCell ref="F29:F32"/>
    <mergeCell ref="C50:G50"/>
    <mergeCell ref="C51:Q51"/>
    <mergeCell ref="B4:B6"/>
    <mergeCell ref="C4:C6"/>
    <mergeCell ref="D4:D6"/>
    <mergeCell ref="E4:E6"/>
    <mergeCell ref="F4:F6"/>
    <mergeCell ref="A21:A24"/>
    <mergeCell ref="B21:B24"/>
    <mergeCell ref="C21:C24"/>
    <mergeCell ref="D21:D24"/>
    <mergeCell ref="E21:E24"/>
    <mergeCell ref="F21:F24"/>
    <mergeCell ref="A17:A20"/>
    <mergeCell ref="B17:B20"/>
    <mergeCell ref="C17:C20"/>
    <mergeCell ref="D17:D20"/>
    <mergeCell ref="E17:E20"/>
    <mergeCell ref="F17:F20"/>
    <mergeCell ref="N1:Q1"/>
    <mergeCell ref="D3:W3"/>
    <mergeCell ref="A13:A16"/>
    <mergeCell ref="B13:B16"/>
    <mergeCell ref="C13:C16"/>
    <mergeCell ref="D13:D16"/>
    <mergeCell ref="E13:E16"/>
    <mergeCell ref="F13:F16"/>
    <mergeCell ref="B7:Q7"/>
    <mergeCell ref="C8:Q8"/>
    <mergeCell ref="A9:A12"/>
    <mergeCell ref="B9:B12"/>
    <mergeCell ref="C9:C12"/>
    <mergeCell ref="D9:D12"/>
    <mergeCell ref="E9:E12"/>
    <mergeCell ref="F9:F12"/>
    <mergeCell ref="G4:G6"/>
    <mergeCell ref="H4:K4"/>
    <mergeCell ref="L4:L6"/>
    <mergeCell ref="M4:M6"/>
    <mergeCell ref="N4:Q4"/>
    <mergeCell ref="H5:H6"/>
    <mergeCell ref="I5:J5"/>
    <mergeCell ref="A4:A6"/>
    <mergeCell ref="A25:A28"/>
    <mergeCell ref="B25:B28"/>
    <mergeCell ref="C25:C28"/>
    <mergeCell ref="D25:D28"/>
    <mergeCell ref="E25:E28"/>
    <mergeCell ref="F25:F28"/>
    <mergeCell ref="B29:B32"/>
    <mergeCell ref="C29:C32"/>
    <mergeCell ref="A37:A41"/>
    <mergeCell ref="B37:B41"/>
    <mergeCell ref="C37:C41"/>
    <mergeCell ref="D37:D41"/>
    <mergeCell ref="E37:E41"/>
    <mergeCell ref="F37:F41"/>
    <mergeCell ref="A33:A36"/>
    <mergeCell ref="B33:B36"/>
    <mergeCell ref="C33:C36"/>
    <mergeCell ref="D33:D36"/>
    <mergeCell ref="E33:E36"/>
    <mergeCell ref="F33:F36"/>
    <mergeCell ref="A29:A32"/>
    <mergeCell ref="A52:A55"/>
    <mergeCell ref="B52:B55"/>
    <mergeCell ref="C52:C55"/>
    <mergeCell ref="D52:D55"/>
    <mergeCell ref="E52:E55"/>
    <mergeCell ref="F52:F55"/>
    <mergeCell ref="A42:A45"/>
    <mergeCell ref="B42:B45"/>
    <mergeCell ref="C42:C45"/>
    <mergeCell ref="D42:D45"/>
    <mergeCell ref="E42:E45"/>
    <mergeCell ref="F42:F45"/>
    <mergeCell ref="A46:A49"/>
    <mergeCell ref="B46:B49"/>
    <mergeCell ref="C46:C49"/>
    <mergeCell ref="D46:D49"/>
    <mergeCell ref="E46:E49"/>
    <mergeCell ref="F46:F49"/>
    <mergeCell ref="A60:A63"/>
    <mergeCell ref="B60:B63"/>
    <mergeCell ref="C60:C63"/>
    <mergeCell ref="D60:D63"/>
    <mergeCell ref="E60:E63"/>
    <mergeCell ref="F60:F63"/>
    <mergeCell ref="A56:A59"/>
    <mergeCell ref="B56:B59"/>
    <mergeCell ref="C56:C59"/>
    <mergeCell ref="D56:D59"/>
    <mergeCell ref="E56:E59"/>
    <mergeCell ref="F56:F59"/>
    <mergeCell ref="A68:A71"/>
    <mergeCell ref="B68:B71"/>
    <mergeCell ref="C68:C71"/>
    <mergeCell ref="D68:D71"/>
    <mergeCell ref="E68:E71"/>
    <mergeCell ref="F68:F71"/>
    <mergeCell ref="A64:A67"/>
    <mergeCell ref="B64:B67"/>
    <mergeCell ref="C64:C67"/>
    <mergeCell ref="D64:D67"/>
    <mergeCell ref="E64:E67"/>
    <mergeCell ref="F64:F67"/>
    <mergeCell ref="A76:A79"/>
    <mergeCell ref="B76:B79"/>
    <mergeCell ref="C76:C79"/>
    <mergeCell ref="D76:D79"/>
    <mergeCell ref="E76:E79"/>
    <mergeCell ref="F76:F79"/>
    <mergeCell ref="A72:A75"/>
    <mergeCell ref="B72:B75"/>
    <mergeCell ref="C72:C75"/>
    <mergeCell ref="D72:D75"/>
    <mergeCell ref="E72:E75"/>
    <mergeCell ref="F72:F75"/>
    <mergeCell ref="A85:A88"/>
    <mergeCell ref="B85:B88"/>
    <mergeCell ref="C85:C88"/>
    <mergeCell ref="D85:D88"/>
    <mergeCell ref="E85:E88"/>
    <mergeCell ref="F85:F88"/>
    <mergeCell ref="A80:A84"/>
    <mergeCell ref="B80:B84"/>
    <mergeCell ref="C80:C84"/>
    <mergeCell ref="D80:D84"/>
    <mergeCell ref="E80:E84"/>
    <mergeCell ref="F80:F84"/>
    <mergeCell ref="A93:A96"/>
    <mergeCell ref="B93:B96"/>
    <mergeCell ref="C93:C96"/>
    <mergeCell ref="D93:D96"/>
    <mergeCell ref="E93:E96"/>
    <mergeCell ref="F93:F96"/>
    <mergeCell ref="A89:A92"/>
    <mergeCell ref="B89:B92"/>
    <mergeCell ref="C89:C92"/>
    <mergeCell ref="D89:D92"/>
    <mergeCell ref="E89:E92"/>
    <mergeCell ref="F89:F92"/>
    <mergeCell ref="A101:A104"/>
    <mergeCell ref="B101:B104"/>
    <mergeCell ref="C101:C104"/>
    <mergeCell ref="D101:D104"/>
    <mergeCell ref="E101:E104"/>
    <mergeCell ref="F101:F104"/>
    <mergeCell ref="A97:A100"/>
    <mergeCell ref="B97:B100"/>
    <mergeCell ref="C97:C100"/>
    <mergeCell ref="D97:D100"/>
    <mergeCell ref="E97:E100"/>
    <mergeCell ref="F97:F100"/>
    <mergeCell ref="A113:A116"/>
    <mergeCell ref="B113:B116"/>
    <mergeCell ref="C113:C116"/>
    <mergeCell ref="D113:D116"/>
    <mergeCell ref="E113:E116"/>
    <mergeCell ref="F113:F116"/>
    <mergeCell ref="A109:A112"/>
    <mergeCell ref="B109:B112"/>
    <mergeCell ref="C109:C112"/>
    <mergeCell ref="D109:D112"/>
    <mergeCell ref="E109:E112"/>
    <mergeCell ref="F109:F112"/>
    <mergeCell ref="A122:A125"/>
    <mergeCell ref="B122:B125"/>
    <mergeCell ref="C122:C125"/>
    <mergeCell ref="D122:D125"/>
    <mergeCell ref="E122:E125"/>
    <mergeCell ref="F122:F125"/>
    <mergeCell ref="A117:A121"/>
    <mergeCell ref="B117:B121"/>
    <mergeCell ref="C117:C121"/>
    <mergeCell ref="D117:D121"/>
    <mergeCell ref="E117:E121"/>
    <mergeCell ref="F117:F121"/>
    <mergeCell ref="A130:A133"/>
    <mergeCell ref="B130:B133"/>
    <mergeCell ref="C130:C133"/>
    <mergeCell ref="D130:D133"/>
    <mergeCell ref="E130:E133"/>
    <mergeCell ref="F130:F133"/>
    <mergeCell ref="A126:A129"/>
    <mergeCell ref="B126:B129"/>
    <mergeCell ref="C126:C129"/>
    <mergeCell ref="D126:D129"/>
    <mergeCell ref="E126:E129"/>
    <mergeCell ref="F126:F129"/>
    <mergeCell ref="A138:A141"/>
    <mergeCell ref="B138:B141"/>
    <mergeCell ref="C138:C141"/>
    <mergeCell ref="D138:D141"/>
    <mergeCell ref="E138:E141"/>
    <mergeCell ref="F138:F141"/>
    <mergeCell ref="A134:A137"/>
    <mergeCell ref="B134:B137"/>
    <mergeCell ref="C134:C137"/>
    <mergeCell ref="D134:D137"/>
    <mergeCell ref="E134:E137"/>
    <mergeCell ref="F134:F137"/>
    <mergeCell ref="A158:A161"/>
    <mergeCell ref="B158:B161"/>
    <mergeCell ref="C158:C161"/>
    <mergeCell ref="D158:D161"/>
    <mergeCell ref="E158:E161"/>
    <mergeCell ref="F158:F161"/>
    <mergeCell ref="A142:A145"/>
    <mergeCell ref="B142:B145"/>
    <mergeCell ref="C142:C145"/>
    <mergeCell ref="D142:D145"/>
    <mergeCell ref="E142:E145"/>
    <mergeCell ref="F142:F145"/>
    <mergeCell ref="A150:A153"/>
    <mergeCell ref="B150:B153"/>
    <mergeCell ref="C150:C153"/>
    <mergeCell ref="D150:D153"/>
    <mergeCell ref="E150:E153"/>
    <mergeCell ref="F150:F153"/>
    <mergeCell ref="D146:D149"/>
    <mergeCell ref="E146:E149"/>
    <mergeCell ref="F146:F149"/>
    <mergeCell ref="D154:D157"/>
    <mergeCell ref="E154:E157"/>
    <mergeCell ref="F154:F157"/>
    <mergeCell ref="C170:C174"/>
    <mergeCell ref="D170:D174"/>
    <mergeCell ref="E170:E174"/>
    <mergeCell ref="F170:F174"/>
    <mergeCell ref="A184:A187"/>
    <mergeCell ref="B184:B187"/>
    <mergeCell ref="C184:C187"/>
    <mergeCell ref="D184:D187"/>
    <mergeCell ref="E184:E187"/>
    <mergeCell ref="F184:F187"/>
    <mergeCell ref="A180:A183"/>
    <mergeCell ref="B180:B183"/>
    <mergeCell ref="C180:C183"/>
    <mergeCell ref="D180:D183"/>
    <mergeCell ref="E180:E183"/>
    <mergeCell ref="F180:F183"/>
    <mergeCell ref="D197:D200"/>
    <mergeCell ref="E197:E200"/>
    <mergeCell ref="A193:A196"/>
    <mergeCell ref="B193:B196"/>
    <mergeCell ref="C193:C196"/>
    <mergeCell ref="D193:D196"/>
    <mergeCell ref="E193:E196"/>
    <mergeCell ref="F193:F196"/>
    <mergeCell ref="A188:A192"/>
    <mergeCell ref="B188:B192"/>
    <mergeCell ref="C188:C192"/>
    <mergeCell ref="D188:D192"/>
    <mergeCell ref="E188:E192"/>
    <mergeCell ref="F188:F192"/>
    <mergeCell ref="A205:A208"/>
    <mergeCell ref="B205:B208"/>
    <mergeCell ref="C205:C208"/>
    <mergeCell ref="D205:D208"/>
    <mergeCell ref="E205:E208"/>
    <mergeCell ref="F205:F208"/>
    <mergeCell ref="A201:A204"/>
    <mergeCell ref="B201:B204"/>
    <mergeCell ref="C201:C204"/>
    <mergeCell ref="D201:D204"/>
    <mergeCell ref="E201:E204"/>
    <mergeCell ref="F201:F204"/>
    <mergeCell ref="A213:A217"/>
    <mergeCell ref="B213:B217"/>
    <mergeCell ref="C213:C217"/>
    <mergeCell ref="D213:D217"/>
    <mergeCell ref="E213:E217"/>
    <mergeCell ref="F213:F217"/>
    <mergeCell ref="A209:A212"/>
    <mergeCell ref="B209:B212"/>
    <mergeCell ref="C209:C212"/>
    <mergeCell ref="D209:D212"/>
    <mergeCell ref="E209:E212"/>
    <mergeCell ref="F209:F212"/>
    <mergeCell ref="A222:A225"/>
    <mergeCell ref="B222:B225"/>
    <mergeCell ref="C222:C225"/>
    <mergeCell ref="D222:D225"/>
    <mergeCell ref="E222:E225"/>
    <mergeCell ref="F222:F225"/>
    <mergeCell ref="A218:A221"/>
    <mergeCell ref="B218:B221"/>
    <mergeCell ref="C218:C221"/>
    <mergeCell ref="D218:D221"/>
    <mergeCell ref="E218:E221"/>
    <mergeCell ref="F218:F221"/>
    <mergeCell ref="E230:E233"/>
    <mergeCell ref="F230:F233"/>
    <mergeCell ref="D226:D229"/>
    <mergeCell ref="C227:C229"/>
    <mergeCell ref="A230:A233"/>
    <mergeCell ref="B230:B233"/>
    <mergeCell ref="C230:C233"/>
    <mergeCell ref="D230:D233"/>
    <mergeCell ref="A234:A237"/>
    <mergeCell ref="B234:B237"/>
    <mergeCell ref="C234:C237"/>
    <mergeCell ref="D234:D237"/>
    <mergeCell ref="E234:E237"/>
    <mergeCell ref="F234:F237"/>
    <mergeCell ref="A238:A241"/>
    <mergeCell ref="B238:B241"/>
    <mergeCell ref="C238:C241"/>
    <mergeCell ref="D238:D241"/>
    <mergeCell ref="E238:E241"/>
    <mergeCell ref="F238:F241"/>
    <mergeCell ref="A242:A267"/>
    <mergeCell ref="B242:B267"/>
    <mergeCell ref="C242:C267"/>
    <mergeCell ref="D242:D267"/>
    <mergeCell ref="E242:E267"/>
    <mergeCell ref="F242:F267"/>
    <mergeCell ref="N242:N243"/>
    <mergeCell ref="N244:N245"/>
    <mergeCell ref="C268:G268"/>
    <mergeCell ref="C269:Q269"/>
    <mergeCell ref="A270:A275"/>
    <mergeCell ref="B270:B275"/>
    <mergeCell ref="C270:C275"/>
    <mergeCell ref="D270:D275"/>
    <mergeCell ref="E270:E275"/>
    <mergeCell ref="F270:F275"/>
    <mergeCell ref="A280:A283"/>
    <mergeCell ref="B280:B283"/>
    <mergeCell ref="C280:C283"/>
    <mergeCell ref="D280:D283"/>
    <mergeCell ref="E280:E283"/>
    <mergeCell ref="F280:F283"/>
    <mergeCell ref="A276:A279"/>
    <mergeCell ref="B276:B279"/>
    <mergeCell ref="C276:C279"/>
    <mergeCell ref="D276:D279"/>
    <mergeCell ref="E276:E279"/>
    <mergeCell ref="F276:F279"/>
    <mergeCell ref="A284:A287"/>
    <mergeCell ref="B284:B287"/>
    <mergeCell ref="C284:C287"/>
    <mergeCell ref="D284:D287"/>
    <mergeCell ref="E284:E287"/>
    <mergeCell ref="F284:F287"/>
    <mergeCell ref="A288:A291"/>
    <mergeCell ref="B288:B291"/>
    <mergeCell ref="C288:C291"/>
    <mergeCell ref="D288:D291"/>
    <mergeCell ref="E288:E291"/>
    <mergeCell ref="F288:F291"/>
    <mergeCell ref="A292:A295"/>
    <mergeCell ref="B292:B295"/>
    <mergeCell ref="C292:C295"/>
    <mergeCell ref="D292:D295"/>
    <mergeCell ref="E292:E295"/>
    <mergeCell ref="F292:F295"/>
    <mergeCell ref="A296:A300"/>
    <mergeCell ref="B296:B300"/>
    <mergeCell ref="C296:C300"/>
    <mergeCell ref="D296:D300"/>
    <mergeCell ref="E296:E300"/>
    <mergeCell ref="F296:F300"/>
    <mergeCell ref="A301:A305"/>
    <mergeCell ref="B301:B305"/>
    <mergeCell ref="C301:C305"/>
    <mergeCell ref="D301:D305"/>
    <mergeCell ref="E301:E305"/>
    <mergeCell ref="F301:F305"/>
    <mergeCell ref="A306:A310"/>
    <mergeCell ref="B306:B310"/>
    <mergeCell ref="C306:C310"/>
    <mergeCell ref="D306:D310"/>
    <mergeCell ref="E306:E310"/>
    <mergeCell ref="F306:F310"/>
    <mergeCell ref="A311:A314"/>
    <mergeCell ref="B311:B314"/>
    <mergeCell ref="C311:C314"/>
    <mergeCell ref="D311:D314"/>
    <mergeCell ref="E311:E314"/>
    <mergeCell ref="F311:F314"/>
    <mergeCell ref="A315:A318"/>
    <mergeCell ref="B315:B318"/>
    <mergeCell ref="C315:C318"/>
    <mergeCell ref="D315:D318"/>
    <mergeCell ref="E315:E318"/>
    <mergeCell ref="F315:F318"/>
    <mergeCell ref="A319:A323"/>
    <mergeCell ref="B319:B323"/>
    <mergeCell ref="C319:C323"/>
    <mergeCell ref="D319:D323"/>
    <mergeCell ref="E319:E323"/>
    <mergeCell ref="F319:F323"/>
    <mergeCell ref="A324:A328"/>
    <mergeCell ref="B324:B328"/>
    <mergeCell ref="C324:C328"/>
    <mergeCell ref="D324:D328"/>
    <mergeCell ref="E324:E328"/>
    <mergeCell ref="F324:F328"/>
    <mergeCell ref="A329:A333"/>
    <mergeCell ref="B329:B333"/>
    <mergeCell ref="C329:C333"/>
    <mergeCell ref="D329:D333"/>
    <mergeCell ref="E329:E333"/>
    <mergeCell ref="F329:F333"/>
    <mergeCell ref="A334:A338"/>
    <mergeCell ref="B334:B338"/>
    <mergeCell ref="C334:C338"/>
    <mergeCell ref="D334:D338"/>
    <mergeCell ref="E334:E338"/>
    <mergeCell ref="F334:F338"/>
    <mergeCell ref="A339:A343"/>
    <mergeCell ref="B339:B343"/>
    <mergeCell ref="C339:C343"/>
    <mergeCell ref="D339:D343"/>
    <mergeCell ref="E339:E343"/>
    <mergeCell ref="F339:F343"/>
    <mergeCell ref="A344:A348"/>
    <mergeCell ref="B344:B348"/>
    <mergeCell ref="C344:C348"/>
    <mergeCell ref="D344:D348"/>
    <mergeCell ref="E344:E348"/>
    <mergeCell ref="F344:F348"/>
    <mergeCell ref="A359:A362"/>
    <mergeCell ref="B359:B362"/>
    <mergeCell ref="C359:C362"/>
    <mergeCell ref="D359:D362"/>
    <mergeCell ref="E359:E362"/>
    <mergeCell ref="F359:F362"/>
    <mergeCell ref="D363:D366"/>
    <mergeCell ref="E363:E366"/>
    <mergeCell ref="A367:A370"/>
    <mergeCell ref="B367:B370"/>
    <mergeCell ref="C367:C370"/>
    <mergeCell ref="D367:D370"/>
    <mergeCell ref="E367:E370"/>
    <mergeCell ref="F367:F370"/>
    <mergeCell ref="N367:N368"/>
    <mergeCell ref="A371:A372"/>
    <mergeCell ref="B371:B372"/>
    <mergeCell ref="C371:C372"/>
    <mergeCell ref="D371:D372"/>
    <mergeCell ref="E371:E372"/>
    <mergeCell ref="F371:F372"/>
    <mergeCell ref="A373:A375"/>
    <mergeCell ref="B373:B375"/>
    <mergeCell ref="C373:C375"/>
    <mergeCell ref="D373:D375"/>
    <mergeCell ref="E373:E375"/>
    <mergeCell ref="F373:F375"/>
    <mergeCell ref="D376:D379"/>
    <mergeCell ref="E376:E379"/>
    <mergeCell ref="F376:F379"/>
    <mergeCell ref="D384:D387"/>
    <mergeCell ref="E384:E387"/>
    <mergeCell ref="F384:F387"/>
    <mergeCell ref="A380:A383"/>
    <mergeCell ref="B380:B383"/>
    <mergeCell ref="C380:C383"/>
    <mergeCell ref="D380:D383"/>
    <mergeCell ref="E380:E383"/>
    <mergeCell ref="F380:F383"/>
    <mergeCell ref="A376:A379"/>
    <mergeCell ref="B376:B379"/>
    <mergeCell ref="C376:C379"/>
    <mergeCell ref="A392:A395"/>
    <mergeCell ref="B392:B395"/>
    <mergeCell ref="C392:C395"/>
    <mergeCell ref="C400:G400"/>
    <mergeCell ref="D392:D395"/>
    <mergeCell ref="E392:E395"/>
    <mergeCell ref="F392:F395"/>
    <mergeCell ref="C405:G405"/>
    <mergeCell ref="H405:K405"/>
    <mergeCell ref="C404:G404"/>
    <mergeCell ref="H404:K404"/>
    <mergeCell ref="A396:A399"/>
    <mergeCell ref="B396:B399"/>
    <mergeCell ref="C396:C399"/>
    <mergeCell ref="D396:D399"/>
    <mergeCell ref="E396:E399"/>
    <mergeCell ref="F396:F399"/>
    <mergeCell ref="B401:G401"/>
    <mergeCell ref="B402:G402"/>
  </mergeCells>
  <pageMargins left="0.7" right="0.7" top="0.75" bottom="0.75" header="0.3" footer="0.3"/>
  <pageSetup paperSize="9" scale="97" fitToHeight="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6"/>
  <sheetViews>
    <sheetView zoomScaleNormal="100" workbookViewId="0">
      <selection activeCell="N48" sqref="N48"/>
    </sheetView>
  </sheetViews>
  <sheetFormatPr defaultRowHeight="13.2"/>
  <cols>
    <col min="1" max="1" width="2.6640625" customWidth="1"/>
    <col min="2" max="3" width="2.5546875" customWidth="1"/>
    <col min="4" max="4" width="35.33203125" customWidth="1"/>
    <col min="5" max="5" width="7.44140625" customWidth="1"/>
    <col min="6" max="6" width="3.88671875" customWidth="1"/>
    <col min="7" max="7" width="4.5546875" customWidth="1"/>
    <col min="8" max="8" width="5.44140625" customWidth="1"/>
    <col min="9" max="9" width="5.33203125" customWidth="1"/>
    <col min="10" max="10" width="4.5546875" customWidth="1"/>
    <col min="11" max="12" width="5.33203125" customWidth="1"/>
    <col min="13" max="13" width="5.44140625" customWidth="1"/>
    <col min="14" max="14" width="33.33203125" customWidth="1"/>
    <col min="15" max="15" width="2.88671875" customWidth="1"/>
    <col min="16" max="17" width="3.44140625" customWidth="1"/>
  </cols>
  <sheetData>
    <row r="1" spans="1:23" s="671" customFormat="1"/>
    <row r="2" spans="1:23">
      <c r="A2" s="310"/>
      <c r="B2" s="310"/>
      <c r="C2" s="310"/>
      <c r="D2" s="1101"/>
      <c r="E2" s="1102" t="s">
        <v>643</v>
      </c>
      <c r="F2" s="1101"/>
      <c r="G2" s="1103"/>
      <c r="H2" s="1101"/>
      <c r="I2" s="1101"/>
      <c r="J2" s="1101"/>
      <c r="K2" s="1101"/>
      <c r="L2" s="1104"/>
      <c r="M2" s="1105"/>
      <c r="N2" s="1105"/>
      <c r="O2" s="1105"/>
      <c r="P2" s="1105"/>
      <c r="Q2" s="1105"/>
      <c r="R2" s="1106"/>
      <c r="S2" s="1106"/>
      <c r="T2" s="1106"/>
      <c r="U2" s="1106"/>
      <c r="V2" s="1106"/>
      <c r="W2" s="1106"/>
    </row>
    <row r="3" spans="1:23" ht="13.8" thickBot="1">
      <c r="A3" s="15"/>
      <c r="B3" s="16"/>
      <c r="C3" s="16"/>
      <c r="D3" s="1879" t="s">
        <v>34</v>
      </c>
      <c r="E3" s="1879"/>
      <c r="F3" s="1879"/>
      <c r="G3" s="1879"/>
      <c r="H3" s="1879"/>
      <c r="I3" s="1879"/>
      <c r="J3" s="1879"/>
      <c r="K3" s="1879"/>
      <c r="L3" s="1879"/>
      <c r="M3" s="1879"/>
      <c r="N3" s="1879"/>
      <c r="O3" s="1879"/>
      <c r="P3" s="1879"/>
      <c r="Q3" s="1879"/>
      <c r="R3" s="1879"/>
      <c r="S3" s="1879"/>
      <c r="T3" s="1879"/>
      <c r="U3" s="1879"/>
      <c r="V3" s="1879"/>
      <c r="W3" s="1879"/>
    </row>
    <row r="4" spans="1:23" ht="13.2" customHeight="1">
      <c r="A4" s="2235" t="s">
        <v>0</v>
      </c>
      <c r="B4" s="2238" t="s">
        <v>1</v>
      </c>
      <c r="C4" s="2238" t="s">
        <v>2</v>
      </c>
      <c r="D4" s="1886" t="s">
        <v>3</v>
      </c>
      <c r="E4" s="2241" t="s">
        <v>4</v>
      </c>
      <c r="F4" s="2244" t="s">
        <v>5</v>
      </c>
      <c r="G4" s="2247" t="s">
        <v>6</v>
      </c>
      <c r="H4" s="2250" t="s">
        <v>528</v>
      </c>
      <c r="I4" s="2251"/>
      <c r="J4" s="2251"/>
      <c r="K4" s="2252"/>
      <c r="L4" s="2253" t="s">
        <v>138</v>
      </c>
      <c r="M4" s="2247" t="s">
        <v>529</v>
      </c>
      <c r="N4" s="2256" t="s">
        <v>21</v>
      </c>
      <c r="O4" s="2257"/>
      <c r="P4" s="2257"/>
      <c r="Q4" s="2258"/>
      <c r="R4" s="311"/>
      <c r="S4" s="311"/>
      <c r="T4" s="311"/>
      <c r="U4" s="311"/>
      <c r="V4" s="311"/>
      <c r="W4" s="311"/>
    </row>
    <row r="5" spans="1:23" ht="13.2" customHeight="1">
      <c r="A5" s="2236"/>
      <c r="B5" s="2239"/>
      <c r="C5" s="2239"/>
      <c r="D5" s="1887"/>
      <c r="E5" s="2242"/>
      <c r="F5" s="2245"/>
      <c r="G5" s="2248"/>
      <c r="H5" s="2259" t="s">
        <v>7</v>
      </c>
      <c r="I5" s="2261" t="s">
        <v>8</v>
      </c>
      <c r="J5" s="2261"/>
      <c r="K5" s="2262" t="s">
        <v>139</v>
      </c>
      <c r="L5" s="2254"/>
      <c r="M5" s="2248"/>
      <c r="N5" s="1934" t="s">
        <v>33</v>
      </c>
      <c r="O5" s="2264" t="s">
        <v>9</v>
      </c>
      <c r="P5" s="2264"/>
      <c r="Q5" s="2265"/>
      <c r="R5" s="311"/>
      <c r="S5" s="311"/>
      <c r="T5" s="311"/>
      <c r="U5" s="311"/>
      <c r="V5" s="311"/>
      <c r="W5" s="311"/>
    </row>
    <row r="6" spans="1:23" ht="117" customHeight="1" thickBot="1">
      <c r="A6" s="2237"/>
      <c r="B6" s="2240"/>
      <c r="C6" s="2240"/>
      <c r="D6" s="1888"/>
      <c r="E6" s="2243"/>
      <c r="F6" s="2246"/>
      <c r="G6" s="2249"/>
      <c r="H6" s="2260"/>
      <c r="I6" s="1107" t="s">
        <v>7</v>
      </c>
      <c r="J6" s="312" t="s">
        <v>10</v>
      </c>
      <c r="K6" s="2263"/>
      <c r="L6" s="2255"/>
      <c r="M6" s="2249"/>
      <c r="N6" s="1935"/>
      <c r="O6" s="1108" t="s">
        <v>55</v>
      </c>
      <c r="P6" s="1108" t="s">
        <v>131</v>
      </c>
      <c r="Q6" s="1109" t="s">
        <v>526</v>
      </c>
      <c r="R6" s="311"/>
      <c r="S6" s="311"/>
      <c r="T6" s="311"/>
      <c r="U6" s="311"/>
      <c r="V6" s="311"/>
      <c r="W6" s="311"/>
    </row>
    <row r="7" spans="1:23" ht="13.95" customHeight="1" thickBot="1">
      <c r="A7" s="680" t="s">
        <v>13</v>
      </c>
      <c r="B7" s="1994" t="s">
        <v>644</v>
      </c>
      <c r="C7" s="1904"/>
      <c r="D7" s="1904"/>
      <c r="E7" s="1904"/>
      <c r="F7" s="1904"/>
      <c r="G7" s="1904"/>
      <c r="H7" s="1904"/>
      <c r="I7" s="1904"/>
      <c r="J7" s="1904"/>
      <c r="K7" s="1904"/>
      <c r="L7" s="1904"/>
      <c r="M7" s="1904"/>
      <c r="N7" s="1904"/>
      <c r="O7" s="1904"/>
      <c r="P7" s="1904"/>
      <c r="Q7" s="1905"/>
      <c r="R7" s="311"/>
      <c r="S7" s="311"/>
      <c r="T7" s="311"/>
      <c r="U7" s="311"/>
      <c r="V7" s="311"/>
      <c r="W7" s="311"/>
    </row>
    <row r="8" spans="1:23" ht="13.95" customHeight="1" thickBot="1">
      <c r="A8" s="1182" t="s">
        <v>13</v>
      </c>
      <c r="B8" s="1183" t="s">
        <v>11</v>
      </c>
      <c r="C8" s="2268" t="s">
        <v>645</v>
      </c>
      <c r="D8" s="2268"/>
      <c r="E8" s="2268"/>
      <c r="F8" s="2268"/>
      <c r="G8" s="2268"/>
      <c r="H8" s="2268"/>
      <c r="I8" s="2268"/>
      <c r="J8" s="2268"/>
      <c r="K8" s="2268"/>
      <c r="L8" s="2268"/>
      <c r="M8" s="2268"/>
      <c r="N8" s="2268"/>
      <c r="O8" s="2268"/>
      <c r="P8" s="2268"/>
      <c r="Q8" s="2269"/>
      <c r="R8" s="311"/>
      <c r="S8" s="311"/>
      <c r="T8" s="311"/>
      <c r="U8" s="311"/>
      <c r="V8" s="311"/>
      <c r="W8" s="311"/>
    </row>
    <row r="9" spans="1:23" ht="27" thickBot="1">
      <c r="A9" s="1182" t="s">
        <v>13</v>
      </c>
      <c r="B9" s="1110" t="s">
        <v>11</v>
      </c>
      <c r="C9" s="2270" t="s">
        <v>11</v>
      </c>
      <c r="D9" s="1111" t="s">
        <v>646</v>
      </c>
      <c r="E9" s="1457" t="s">
        <v>41</v>
      </c>
      <c r="F9" s="1407" t="s">
        <v>112</v>
      </c>
      <c r="G9" s="1113" t="s">
        <v>37</v>
      </c>
      <c r="H9" s="1534">
        <f>I9+K9</f>
        <v>89</v>
      </c>
      <c r="I9" s="1114">
        <v>0</v>
      </c>
      <c r="J9" s="1114">
        <v>0</v>
      </c>
      <c r="K9" s="1114">
        <v>89</v>
      </c>
      <c r="L9" s="1535">
        <v>20</v>
      </c>
      <c r="M9" s="313">
        <v>35</v>
      </c>
      <c r="N9" s="1115"/>
      <c r="O9" s="1489"/>
      <c r="P9" s="1489"/>
      <c r="Q9" s="1116"/>
      <c r="R9" s="1117"/>
      <c r="S9" s="1118"/>
      <c r="T9" s="1119"/>
      <c r="U9" s="1118"/>
      <c r="V9" s="1118"/>
      <c r="W9" s="1118"/>
    </row>
    <row r="10" spans="1:23" ht="26.4">
      <c r="A10" s="1127"/>
      <c r="B10" s="2273"/>
      <c r="C10" s="2271"/>
      <c r="D10" s="2275" t="s">
        <v>647</v>
      </c>
      <c r="E10" s="1953"/>
      <c r="F10" s="2278"/>
      <c r="G10" s="1120"/>
      <c r="H10" s="1121"/>
      <c r="I10" s="1122"/>
      <c r="J10" s="1122"/>
      <c r="K10" s="1122"/>
      <c r="L10" s="1123"/>
      <c r="M10" s="1122"/>
      <c r="N10" s="1124" t="s">
        <v>648</v>
      </c>
      <c r="O10" s="1125">
        <v>10</v>
      </c>
      <c r="P10" s="1125">
        <v>10</v>
      </c>
      <c r="Q10" s="1126">
        <v>10</v>
      </c>
      <c r="R10" s="1117"/>
      <c r="S10" s="1118"/>
      <c r="T10" s="1119"/>
      <c r="U10" s="1118"/>
      <c r="V10" s="1118"/>
      <c r="W10" s="1118"/>
    </row>
    <row r="11" spans="1:23" ht="26.4">
      <c r="A11" s="2280"/>
      <c r="B11" s="2273"/>
      <c r="C11" s="2271"/>
      <c r="D11" s="2276"/>
      <c r="E11" s="2277"/>
      <c r="F11" s="2279"/>
      <c r="G11" s="2281"/>
      <c r="H11" s="2283"/>
      <c r="I11" s="1477"/>
      <c r="J11" s="1477"/>
      <c r="K11" s="1478"/>
      <c r="L11" s="2284"/>
      <c r="M11" s="2284"/>
      <c r="N11" s="1124" t="s">
        <v>649</v>
      </c>
      <c r="O11" s="1125">
        <v>10</v>
      </c>
      <c r="P11" s="1125">
        <v>10</v>
      </c>
      <c r="Q11" s="1126">
        <v>10</v>
      </c>
      <c r="R11" s="1117"/>
      <c r="S11" s="1118"/>
      <c r="T11" s="1119"/>
      <c r="U11" s="1118"/>
      <c r="V11" s="1118"/>
      <c r="W11" s="1118"/>
    </row>
    <row r="12" spans="1:23">
      <c r="A12" s="2280"/>
      <c r="B12" s="2273"/>
      <c r="C12" s="2271"/>
      <c r="D12" s="1128" t="s">
        <v>650</v>
      </c>
      <c r="E12" s="2277"/>
      <c r="F12" s="2279"/>
      <c r="G12" s="2282"/>
      <c r="H12" s="2283"/>
      <c r="I12" s="1477"/>
      <c r="J12" s="1477"/>
      <c r="K12" s="1478"/>
      <c r="L12" s="2285"/>
      <c r="M12" s="2285"/>
      <c r="N12" s="1129" t="s">
        <v>651</v>
      </c>
      <c r="O12" s="1125">
        <v>20</v>
      </c>
      <c r="P12" s="1125">
        <v>20</v>
      </c>
      <c r="Q12" s="1126">
        <v>20</v>
      </c>
      <c r="R12" s="1117"/>
      <c r="S12" s="1118"/>
      <c r="T12" s="1119"/>
      <c r="U12" s="1118"/>
      <c r="V12" s="1118"/>
      <c r="W12" s="1118"/>
    </row>
    <row r="13" spans="1:23" ht="39.6">
      <c r="A13" s="2280"/>
      <c r="B13" s="2273"/>
      <c r="C13" s="2271"/>
      <c r="D13" s="1130" t="s">
        <v>652</v>
      </c>
      <c r="E13" s="2277"/>
      <c r="F13" s="2279"/>
      <c r="G13" s="2282"/>
      <c r="H13" s="2283"/>
      <c r="I13" s="1477"/>
      <c r="J13" s="1477"/>
      <c r="K13" s="1478"/>
      <c r="L13" s="2285"/>
      <c r="M13" s="2285"/>
      <c r="N13" s="1124" t="s">
        <v>653</v>
      </c>
      <c r="O13" s="1125">
        <v>50</v>
      </c>
      <c r="P13" s="1125">
        <v>50</v>
      </c>
      <c r="Q13" s="1126">
        <v>50</v>
      </c>
      <c r="R13" s="200"/>
      <c r="S13" s="1118"/>
      <c r="T13" s="1119"/>
      <c r="U13" s="1118"/>
      <c r="V13" s="1118"/>
      <c r="W13" s="1118"/>
    </row>
    <row r="14" spans="1:23" ht="39.6">
      <c r="A14" s="2280"/>
      <c r="B14" s="2273"/>
      <c r="C14" s="2271"/>
      <c r="D14" s="1131" t="s">
        <v>654</v>
      </c>
      <c r="E14" s="2277"/>
      <c r="F14" s="2279"/>
      <c r="G14" s="2282"/>
      <c r="H14" s="2283"/>
      <c r="I14" s="1477"/>
      <c r="J14" s="1477"/>
      <c r="K14" s="1478"/>
      <c r="L14" s="2285"/>
      <c r="M14" s="2285"/>
      <c r="N14" s="1132" t="s">
        <v>655</v>
      </c>
      <c r="O14" s="1125"/>
      <c r="P14" s="1125">
        <v>1</v>
      </c>
      <c r="Q14" s="1126"/>
      <c r="R14" s="200"/>
      <c r="S14" s="1118"/>
      <c r="T14" s="1119"/>
      <c r="U14" s="1118"/>
      <c r="V14" s="1118"/>
      <c r="W14" s="1118"/>
    </row>
    <row r="15" spans="1:23" ht="23.4" customHeight="1">
      <c r="A15" s="2280"/>
      <c r="B15" s="2273"/>
      <c r="C15" s="2271"/>
      <c r="D15" s="1131" t="s">
        <v>656</v>
      </c>
      <c r="E15" s="2277"/>
      <c r="F15" s="2279"/>
      <c r="G15" s="2282"/>
      <c r="H15" s="2283"/>
      <c r="I15" s="1477"/>
      <c r="J15" s="1477"/>
      <c r="K15" s="1478"/>
      <c r="L15" s="2285"/>
      <c r="M15" s="2285"/>
      <c r="N15" s="1133" t="s">
        <v>657</v>
      </c>
      <c r="O15" s="1125"/>
      <c r="P15" s="1125" t="s">
        <v>42</v>
      </c>
      <c r="Q15" s="1126"/>
      <c r="R15" s="200"/>
      <c r="S15" s="1118"/>
      <c r="T15" s="1119"/>
      <c r="U15" s="1118"/>
      <c r="V15" s="1118"/>
      <c r="W15" s="1118"/>
    </row>
    <row r="16" spans="1:23" ht="39.6">
      <c r="A16" s="2280"/>
      <c r="B16" s="2273"/>
      <c r="C16" s="2271"/>
      <c r="D16" s="1131" t="s">
        <v>658</v>
      </c>
      <c r="E16" s="2277"/>
      <c r="F16" s="2279"/>
      <c r="G16" s="2282"/>
      <c r="H16" s="2283"/>
      <c r="I16" s="1477"/>
      <c r="J16" s="1477"/>
      <c r="K16" s="1478"/>
      <c r="L16" s="2285"/>
      <c r="M16" s="2285"/>
      <c r="N16" s="1134" t="s">
        <v>659</v>
      </c>
      <c r="O16" s="1125">
        <v>1</v>
      </c>
      <c r="P16" s="1125"/>
      <c r="Q16" s="1126">
        <v>1</v>
      </c>
      <c r="R16" s="200"/>
      <c r="S16" s="1118"/>
      <c r="T16" s="1119"/>
      <c r="U16" s="1118"/>
      <c r="V16" s="1118"/>
      <c r="W16" s="1118"/>
    </row>
    <row r="17" spans="1:23" s="671" customFormat="1" ht="27" thickBot="1">
      <c r="A17" s="1402"/>
      <c r="B17" s="2273"/>
      <c r="C17" s="2271"/>
      <c r="D17" s="1403" t="s">
        <v>827</v>
      </c>
      <c r="E17" s="1465"/>
      <c r="F17" s="1408"/>
      <c r="G17" s="1406"/>
      <c r="H17" s="1476"/>
      <c r="I17" s="1477"/>
      <c r="J17" s="1477"/>
      <c r="K17" s="1478"/>
      <c r="L17" s="1478"/>
      <c r="M17" s="1478"/>
      <c r="N17" s="1536" t="s">
        <v>828</v>
      </c>
      <c r="O17" s="1404" t="s">
        <v>42</v>
      </c>
      <c r="P17" s="1404"/>
      <c r="Q17" s="1405"/>
      <c r="R17" s="200"/>
      <c r="S17" s="1118"/>
      <c r="T17" s="1119"/>
      <c r="U17" s="1118"/>
      <c r="V17" s="1118"/>
      <c r="W17" s="1118"/>
    </row>
    <row r="18" spans="1:23" ht="24" customHeight="1" thickBot="1">
      <c r="A18" s="1158"/>
      <c r="B18" s="2274"/>
      <c r="C18" s="2272"/>
      <c r="D18" s="1135"/>
      <c r="E18" s="1136"/>
      <c r="F18" s="2266" t="s">
        <v>12</v>
      </c>
      <c r="G18" s="2267"/>
      <c r="H18" s="1137">
        <f t="shared" ref="H18:M18" si="0">H9+H10</f>
        <v>89</v>
      </c>
      <c r="I18" s="1137">
        <f t="shared" si="0"/>
        <v>0</v>
      </c>
      <c r="J18" s="1137">
        <f t="shared" si="0"/>
        <v>0</v>
      </c>
      <c r="K18" s="1137">
        <f t="shared" si="0"/>
        <v>89</v>
      </c>
      <c r="L18" s="1137">
        <f t="shared" si="0"/>
        <v>20</v>
      </c>
      <c r="M18" s="1138">
        <f t="shared" si="0"/>
        <v>35</v>
      </c>
      <c r="N18" s="1139"/>
      <c r="O18" s="1140"/>
      <c r="P18" s="1140"/>
      <c r="Q18" s="1141"/>
      <c r="R18" s="1118"/>
      <c r="S18" s="1118"/>
      <c r="T18" s="1118"/>
      <c r="U18" s="1118"/>
      <c r="V18" s="1118"/>
      <c r="W18" s="1118"/>
    </row>
    <row r="19" spans="1:23" ht="24.6" customHeight="1">
      <c r="A19" s="1142" t="s">
        <v>13</v>
      </c>
      <c r="B19" s="1469" t="s">
        <v>11</v>
      </c>
      <c r="C19" s="1143" t="s">
        <v>13</v>
      </c>
      <c r="D19" s="1144" t="s">
        <v>660</v>
      </c>
      <c r="E19" s="1472" t="s">
        <v>41</v>
      </c>
      <c r="F19" s="1112" t="s">
        <v>112</v>
      </c>
      <c r="G19" s="1145" t="s">
        <v>37</v>
      </c>
      <c r="H19" s="1551">
        <f>I19+K19</f>
        <v>95</v>
      </c>
      <c r="I19" s="1146">
        <v>60</v>
      </c>
      <c r="J19" s="1147">
        <v>0</v>
      </c>
      <c r="K19" s="1227">
        <v>35</v>
      </c>
      <c r="L19" s="1148">
        <v>120</v>
      </c>
      <c r="M19" s="1146">
        <v>150</v>
      </c>
      <c r="N19" s="1149"/>
      <c r="O19" s="1150"/>
      <c r="P19" s="1150"/>
      <c r="Q19" s="176"/>
      <c r="R19" s="1118"/>
      <c r="S19" s="1118"/>
      <c r="T19" s="1118"/>
      <c r="U19" s="1118"/>
      <c r="V19" s="1118"/>
      <c r="W19" s="1118"/>
    </row>
    <row r="20" spans="1:23" ht="78" customHeight="1">
      <c r="A20" s="1166"/>
      <c r="B20" s="1470"/>
      <c r="C20" s="2297"/>
      <c r="D20" s="1151" t="s">
        <v>661</v>
      </c>
      <c r="E20" s="2300"/>
      <c r="F20" s="2301"/>
      <c r="G20" s="2288"/>
      <c r="H20" s="2302"/>
      <c r="I20" s="1474"/>
      <c r="J20" s="1473"/>
      <c r="K20" s="2288"/>
      <c r="L20" s="2286"/>
      <c r="M20" s="2288"/>
      <c r="N20" s="1152" t="s">
        <v>662</v>
      </c>
      <c r="O20" s="1153" t="s">
        <v>42</v>
      </c>
      <c r="P20" s="1153"/>
      <c r="Q20" s="1154"/>
      <c r="R20" s="1118"/>
      <c r="S20" s="1118"/>
      <c r="T20" s="1118"/>
      <c r="U20" s="1118"/>
      <c r="V20" s="1118"/>
      <c r="W20" s="1118"/>
    </row>
    <row r="21" spans="1:23" ht="26.4">
      <c r="A21" s="1166"/>
      <c r="B21" s="1470"/>
      <c r="C21" s="2298"/>
      <c r="D21" s="2290"/>
      <c r="E21" s="2300"/>
      <c r="F21" s="2301"/>
      <c r="G21" s="2289"/>
      <c r="H21" s="2303"/>
      <c r="I21" s="1474"/>
      <c r="J21" s="1473"/>
      <c r="K21" s="2289"/>
      <c r="L21" s="2287"/>
      <c r="M21" s="2289"/>
      <c r="N21" s="1152" t="s">
        <v>705</v>
      </c>
      <c r="O21" s="1537">
        <v>5</v>
      </c>
      <c r="P21" s="725"/>
      <c r="Q21" s="1155"/>
      <c r="R21" s="314"/>
      <c r="S21" s="1118"/>
      <c r="T21" s="1118"/>
      <c r="U21" s="1118"/>
      <c r="V21" s="1118"/>
      <c r="W21" s="1118"/>
    </row>
    <row r="22" spans="1:23" ht="26.4">
      <c r="A22" s="2280"/>
      <c r="B22" s="2273"/>
      <c r="C22" s="2298"/>
      <c r="D22" s="2291"/>
      <c r="E22" s="2300"/>
      <c r="F22" s="2301"/>
      <c r="G22" s="2289"/>
      <c r="H22" s="2303"/>
      <c r="I22" s="1474"/>
      <c r="J22" s="1473"/>
      <c r="K22" s="2289"/>
      <c r="L22" s="2287"/>
      <c r="M22" s="2289"/>
      <c r="N22" s="1152" t="s">
        <v>663</v>
      </c>
      <c r="O22" s="1156">
        <v>1</v>
      </c>
      <c r="P22" s="1156">
        <v>1</v>
      </c>
      <c r="Q22" s="1154">
        <v>1</v>
      </c>
      <c r="R22" s="1118"/>
      <c r="S22" s="1118"/>
      <c r="T22" s="1118"/>
      <c r="U22" s="1118"/>
      <c r="V22" s="1118"/>
      <c r="W22" s="1118"/>
    </row>
    <row r="23" spans="1:23" ht="15" customHeight="1">
      <c r="A23" s="2280"/>
      <c r="B23" s="2273"/>
      <c r="C23" s="2298"/>
      <c r="D23" s="2291"/>
      <c r="E23" s="2300"/>
      <c r="F23" s="2301"/>
      <c r="G23" s="2289"/>
      <c r="H23" s="2303"/>
      <c r="I23" s="1474"/>
      <c r="J23" s="1473"/>
      <c r="K23" s="2289"/>
      <c r="L23" s="2287"/>
      <c r="M23" s="2289"/>
      <c r="N23" s="1157" t="s">
        <v>664</v>
      </c>
      <c r="O23" s="1156">
        <v>6</v>
      </c>
      <c r="P23" s="1156">
        <v>6</v>
      </c>
      <c r="Q23" s="1154">
        <v>6</v>
      </c>
      <c r="R23" s="1118"/>
      <c r="S23" s="1118"/>
      <c r="T23" s="1118"/>
      <c r="U23" s="1118"/>
      <c r="V23" s="1118"/>
      <c r="W23" s="1118"/>
    </row>
    <row r="24" spans="1:23" ht="13.8" thickBot="1">
      <c r="A24" s="2293"/>
      <c r="B24" s="2294"/>
      <c r="C24" s="2299"/>
      <c r="D24" s="2292"/>
      <c r="E24" s="1159"/>
      <c r="F24" s="2295" t="s">
        <v>12</v>
      </c>
      <c r="G24" s="2296"/>
      <c r="H24" s="1552">
        <f>H19*1</f>
        <v>95</v>
      </c>
      <c r="I24" s="1160">
        <f t="shared" ref="I24:M24" si="1">I19*1</f>
        <v>60</v>
      </c>
      <c r="J24" s="1160">
        <f t="shared" si="1"/>
        <v>0</v>
      </c>
      <c r="K24" s="1552">
        <f t="shared" si="1"/>
        <v>35</v>
      </c>
      <c r="L24" s="1160">
        <f t="shared" si="1"/>
        <v>120</v>
      </c>
      <c r="M24" s="1160">
        <f t="shared" si="1"/>
        <v>150</v>
      </c>
      <c r="N24" s="1161"/>
      <c r="O24" s="1162"/>
      <c r="P24" s="1162"/>
      <c r="Q24" s="1490"/>
      <c r="R24" s="1118"/>
      <c r="S24" s="1118"/>
      <c r="T24" s="1118"/>
      <c r="U24" s="1118"/>
      <c r="V24" s="1118"/>
      <c r="W24" s="1118"/>
    </row>
    <row r="25" spans="1:23" ht="26.4">
      <c r="A25" s="2307" t="s">
        <v>13</v>
      </c>
      <c r="B25" s="2310" t="s">
        <v>11</v>
      </c>
      <c r="C25" s="2313" t="s">
        <v>35</v>
      </c>
      <c r="D25" s="1163" t="s">
        <v>665</v>
      </c>
      <c r="E25" s="2316" t="s">
        <v>41</v>
      </c>
      <c r="F25" s="2319" t="s">
        <v>112</v>
      </c>
      <c r="G25" s="2322" t="s">
        <v>37</v>
      </c>
      <c r="H25" s="2325">
        <v>38</v>
      </c>
      <c r="I25" s="2328">
        <v>33.9</v>
      </c>
      <c r="J25" s="2328">
        <v>0</v>
      </c>
      <c r="K25" s="2328">
        <v>4.0999999999999996</v>
      </c>
      <c r="L25" s="2328">
        <v>37.6</v>
      </c>
      <c r="M25" s="2304">
        <v>50</v>
      </c>
      <c r="N25" s="1115"/>
      <c r="O25" s="1164"/>
      <c r="P25" s="1164"/>
      <c r="Q25" s="1165"/>
      <c r="R25" s="1118"/>
      <c r="S25" s="1118"/>
      <c r="T25" s="1118"/>
      <c r="U25" s="1118"/>
      <c r="V25" s="1118"/>
      <c r="W25" s="1118"/>
    </row>
    <row r="26" spans="1:23" ht="16.95" customHeight="1">
      <c r="A26" s="2308"/>
      <c r="B26" s="2311"/>
      <c r="C26" s="2314"/>
      <c r="D26" s="2323" t="s">
        <v>666</v>
      </c>
      <c r="E26" s="2317"/>
      <c r="F26" s="2320"/>
      <c r="G26" s="2320"/>
      <c r="H26" s="2326"/>
      <c r="I26" s="2000"/>
      <c r="J26" s="2320"/>
      <c r="K26" s="2000"/>
      <c r="L26" s="2000"/>
      <c r="M26" s="2305"/>
      <c r="N26" s="1167" t="s">
        <v>667</v>
      </c>
      <c r="O26" s="1168" t="s">
        <v>250</v>
      </c>
      <c r="P26" s="1168" t="s">
        <v>250</v>
      </c>
      <c r="Q26" s="1169" t="s">
        <v>250</v>
      </c>
      <c r="R26" s="1118"/>
      <c r="S26" s="1118"/>
      <c r="T26" s="1118"/>
      <c r="U26" s="1118"/>
      <c r="V26" s="1118"/>
      <c r="W26" s="1118"/>
    </row>
    <row r="27" spans="1:23" ht="37.200000000000003" customHeight="1">
      <c r="A27" s="2308"/>
      <c r="B27" s="2311"/>
      <c r="C27" s="2314"/>
      <c r="D27" s="2276"/>
      <c r="E27" s="2317"/>
      <c r="F27" s="2320"/>
      <c r="G27" s="2320"/>
      <c r="H27" s="2326"/>
      <c r="I27" s="2000"/>
      <c r="J27" s="2320"/>
      <c r="K27" s="2000"/>
      <c r="L27" s="2000"/>
      <c r="M27" s="2305"/>
      <c r="N27" s="1170" t="s">
        <v>668</v>
      </c>
      <c r="O27" s="1168" t="s">
        <v>669</v>
      </c>
      <c r="P27" s="1168" t="s">
        <v>250</v>
      </c>
      <c r="Q27" s="1169" t="s">
        <v>250</v>
      </c>
      <c r="R27" s="1118"/>
      <c r="S27" s="1118"/>
      <c r="T27" s="1118"/>
      <c r="U27" s="1118"/>
      <c r="V27" s="1118"/>
      <c r="W27" s="1118"/>
    </row>
    <row r="28" spans="1:23">
      <c r="A28" s="2308"/>
      <c r="B28" s="2311"/>
      <c r="C28" s="2314"/>
      <c r="D28" s="1171" t="s">
        <v>670</v>
      </c>
      <c r="E28" s="2317"/>
      <c r="F28" s="2321"/>
      <c r="G28" s="2321"/>
      <c r="H28" s="2327"/>
      <c r="I28" s="2329"/>
      <c r="J28" s="2321"/>
      <c r="K28" s="2329"/>
      <c r="L28" s="2329"/>
      <c r="M28" s="2306"/>
      <c r="N28" s="1172" t="s">
        <v>671</v>
      </c>
      <c r="O28" s="1168" t="s">
        <v>250</v>
      </c>
      <c r="P28" s="1168" t="s">
        <v>250</v>
      </c>
      <c r="Q28" s="1169" t="s">
        <v>250</v>
      </c>
      <c r="R28" s="1118"/>
      <c r="S28" s="1118"/>
      <c r="T28" s="1118"/>
      <c r="U28" s="1118"/>
      <c r="V28" s="1118"/>
      <c r="W28" s="1118"/>
    </row>
    <row r="29" spans="1:23" ht="13.8" thickBot="1">
      <c r="A29" s="2309"/>
      <c r="B29" s="2312"/>
      <c r="C29" s="2315"/>
      <c r="D29" s="1173"/>
      <c r="E29" s="2318"/>
      <c r="F29" s="2324" t="s">
        <v>12</v>
      </c>
      <c r="G29" s="2324"/>
      <c r="H29" s="1174">
        <f t="shared" ref="H29:M29" si="2">H25*1</f>
        <v>38</v>
      </c>
      <c r="I29" s="1174">
        <f t="shared" si="2"/>
        <v>33.9</v>
      </c>
      <c r="J29" s="1174">
        <f t="shared" si="2"/>
        <v>0</v>
      </c>
      <c r="K29" s="1174">
        <f t="shared" si="2"/>
        <v>4.0999999999999996</v>
      </c>
      <c r="L29" s="1174">
        <f t="shared" si="2"/>
        <v>37.6</v>
      </c>
      <c r="M29" s="1174">
        <f t="shared" si="2"/>
        <v>50</v>
      </c>
      <c r="N29" s="1175"/>
      <c r="O29" s="1176"/>
      <c r="P29" s="1176"/>
      <c r="Q29" s="1177"/>
      <c r="R29" s="1118"/>
      <c r="S29" s="1118"/>
      <c r="T29" s="1118"/>
      <c r="U29" s="1118"/>
      <c r="V29" s="1118"/>
      <c r="W29" s="1118"/>
    </row>
    <row r="30" spans="1:23" ht="13.8" thickBot="1">
      <c r="A30" s="1178" t="s">
        <v>13</v>
      </c>
      <c r="B30" s="1475" t="s">
        <v>11</v>
      </c>
      <c r="C30" s="2342" t="s">
        <v>14</v>
      </c>
      <c r="D30" s="2342"/>
      <c r="E30" s="2342"/>
      <c r="F30" s="2342"/>
      <c r="G30" s="2342"/>
      <c r="H30" s="1179">
        <f t="shared" ref="H30:M30" si="3">H18+H24+H29</f>
        <v>222</v>
      </c>
      <c r="I30" s="1179">
        <f t="shared" si="3"/>
        <v>93.9</v>
      </c>
      <c r="J30" s="1179">
        <f t="shared" si="3"/>
        <v>0</v>
      </c>
      <c r="K30" s="1179">
        <f t="shared" si="3"/>
        <v>128.1</v>
      </c>
      <c r="L30" s="1179">
        <f t="shared" si="3"/>
        <v>177.6</v>
      </c>
      <c r="M30" s="1179">
        <f t="shared" si="3"/>
        <v>235</v>
      </c>
      <c r="N30" s="1180"/>
      <c r="O30" s="1181"/>
      <c r="P30" s="1181"/>
      <c r="Q30" s="1181"/>
      <c r="R30" s="1118"/>
      <c r="S30" s="1118"/>
      <c r="T30" s="1118"/>
      <c r="U30" s="1118"/>
      <c r="V30" s="1118"/>
      <c r="W30" s="1118"/>
    </row>
    <row r="31" spans="1:23" ht="13.95" customHeight="1" thickBot="1">
      <c r="A31" s="1182" t="s">
        <v>13</v>
      </c>
      <c r="B31" s="1110" t="s">
        <v>13</v>
      </c>
      <c r="C31" s="2343" t="s">
        <v>672</v>
      </c>
      <c r="D31" s="2343"/>
      <c r="E31" s="2343"/>
      <c r="F31" s="2343"/>
      <c r="G31" s="2343"/>
      <c r="H31" s="2343"/>
      <c r="I31" s="2343"/>
      <c r="J31" s="2343"/>
      <c r="K31" s="2343"/>
      <c r="L31" s="2343"/>
      <c r="M31" s="2343"/>
      <c r="N31" s="2343"/>
      <c r="O31" s="2343"/>
      <c r="P31" s="2343"/>
      <c r="Q31" s="2343"/>
      <c r="R31" s="1118"/>
      <c r="S31" s="1118"/>
      <c r="T31" s="1118"/>
      <c r="U31" s="1118"/>
      <c r="V31" s="1118"/>
      <c r="W31" s="1118"/>
    </row>
    <row r="32" spans="1:23" ht="26.4">
      <c r="A32" s="2330" t="s">
        <v>13</v>
      </c>
      <c r="B32" s="2331" t="s">
        <v>13</v>
      </c>
      <c r="C32" s="2270" t="s">
        <v>11</v>
      </c>
      <c r="D32" s="1184" t="s">
        <v>673</v>
      </c>
      <c r="E32" s="1185" t="s">
        <v>41</v>
      </c>
      <c r="F32" s="1516" t="s">
        <v>112</v>
      </c>
      <c r="G32" s="856" t="s">
        <v>37</v>
      </c>
      <c r="H32" s="318">
        <f>I32+K32</f>
        <v>60</v>
      </c>
      <c r="I32" s="317">
        <v>60</v>
      </c>
      <c r="J32" s="317">
        <v>0</v>
      </c>
      <c r="K32" s="317">
        <v>0</v>
      </c>
      <c r="L32" s="1186">
        <v>80</v>
      </c>
      <c r="M32" s="318">
        <v>100</v>
      </c>
      <c r="N32" s="1187"/>
      <c r="O32" s="1188"/>
      <c r="P32" s="1188"/>
      <c r="Q32" s="1189"/>
      <c r="R32" s="1118"/>
      <c r="S32" s="1118"/>
      <c r="T32" s="1119"/>
      <c r="U32" s="1118"/>
      <c r="V32" s="1118"/>
      <c r="W32" s="1118"/>
    </row>
    <row r="33" spans="1:23" ht="23.4" customHeight="1">
      <c r="A33" s="2280"/>
      <c r="B33" s="2273"/>
      <c r="C33" s="2271"/>
      <c r="D33" s="1190" t="s">
        <v>674</v>
      </c>
      <c r="E33" s="1471"/>
      <c r="F33" s="1466"/>
      <c r="G33" s="1467"/>
      <c r="H33" s="1464"/>
      <c r="I33" s="1468"/>
      <c r="J33" s="1191"/>
      <c r="K33" s="1468"/>
      <c r="L33" s="1192"/>
      <c r="M33" s="1464"/>
      <c r="N33" s="1193" t="s">
        <v>675</v>
      </c>
      <c r="O33" s="1194">
        <v>5</v>
      </c>
      <c r="P33" s="1194">
        <v>4</v>
      </c>
      <c r="Q33" s="1195">
        <v>4</v>
      </c>
      <c r="R33" s="1118"/>
      <c r="S33" s="1118"/>
      <c r="T33" s="1119"/>
      <c r="U33" s="1118"/>
      <c r="V33" s="1118"/>
      <c r="W33" s="1118"/>
    </row>
    <row r="34" spans="1:23" ht="13.2" customHeight="1">
      <c r="A34" s="2280"/>
      <c r="B34" s="2273"/>
      <c r="C34" s="2271"/>
      <c r="D34" s="2332" t="s">
        <v>676</v>
      </c>
      <c r="E34" s="2334"/>
      <c r="F34" s="2344"/>
      <c r="G34" s="2281"/>
      <c r="H34" s="2345"/>
      <c r="I34" s="1468"/>
      <c r="J34" s="1191"/>
      <c r="K34" s="1468"/>
      <c r="L34" s="1192"/>
      <c r="M34" s="2352"/>
      <c r="N34" s="1196" t="s">
        <v>677</v>
      </c>
      <c r="O34" s="1197">
        <v>2</v>
      </c>
      <c r="P34" s="1197">
        <v>2</v>
      </c>
      <c r="Q34" s="1198">
        <v>2</v>
      </c>
      <c r="R34" s="1118"/>
      <c r="S34" s="1118"/>
      <c r="T34" s="1119"/>
      <c r="U34" s="1118"/>
      <c r="V34" s="1118"/>
      <c r="W34" s="1118"/>
    </row>
    <row r="35" spans="1:23">
      <c r="A35" s="2280"/>
      <c r="B35" s="2273"/>
      <c r="C35" s="2271"/>
      <c r="D35" s="2333"/>
      <c r="E35" s="2335"/>
      <c r="F35" s="2282"/>
      <c r="G35" s="2282"/>
      <c r="H35" s="2282"/>
      <c r="I35" s="1468"/>
      <c r="J35" s="1191"/>
      <c r="K35" s="1468"/>
      <c r="L35" s="1192"/>
      <c r="M35" s="2277"/>
      <c r="N35" s="1170" t="s">
        <v>678</v>
      </c>
      <c r="O35" s="1197">
        <v>6</v>
      </c>
      <c r="P35" s="1197">
        <v>3</v>
      </c>
      <c r="Q35" s="1198">
        <v>3</v>
      </c>
      <c r="R35" s="1118"/>
      <c r="S35" s="1118"/>
      <c r="T35" s="1119"/>
      <c r="U35" s="1118"/>
      <c r="V35" s="1118"/>
      <c r="W35" s="1118"/>
    </row>
    <row r="36" spans="1:23" ht="24.6" customHeight="1">
      <c r="A36" s="2280"/>
      <c r="B36" s="2273"/>
      <c r="C36" s="2271"/>
      <c r="D36" s="1171" t="s">
        <v>679</v>
      </c>
      <c r="E36" s="2335"/>
      <c r="F36" s="2282"/>
      <c r="G36" s="2282"/>
      <c r="H36" s="2282"/>
      <c r="I36" s="1468"/>
      <c r="J36" s="1191"/>
      <c r="K36" s="1468"/>
      <c r="L36" s="1192"/>
      <c r="M36" s="2277"/>
      <c r="N36" s="1199" t="s">
        <v>680</v>
      </c>
      <c r="O36" s="1197">
        <v>5</v>
      </c>
      <c r="P36" s="1197">
        <v>5</v>
      </c>
      <c r="Q36" s="1198">
        <v>5</v>
      </c>
      <c r="R36" s="1118"/>
      <c r="S36" s="1118"/>
      <c r="T36" s="1119"/>
      <c r="U36" s="1118"/>
      <c r="V36" s="1118"/>
      <c r="W36" s="1118"/>
    </row>
    <row r="37" spans="1:23">
      <c r="A37" s="2280"/>
      <c r="B37" s="2273"/>
      <c r="C37" s="2271"/>
      <c r="D37" s="1171" t="s">
        <v>681</v>
      </c>
      <c r="E37" s="2335"/>
      <c r="F37" s="2282"/>
      <c r="G37" s="2282"/>
      <c r="H37" s="2282"/>
      <c r="I37" s="1468"/>
      <c r="J37" s="1191"/>
      <c r="K37" s="1468"/>
      <c r="L37" s="1192"/>
      <c r="M37" s="2277"/>
      <c r="N37" s="1199" t="s">
        <v>682</v>
      </c>
      <c r="O37" s="1197">
        <v>4</v>
      </c>
      <c r="P37" s="1197">
        <v>4</v>
      </c>
      <c r="Q37" s="1198">
        <v>4</v>
      </c>
      <c r="R37" s="1118"/>
      <c r="S37" s="1118"/>
      <c r="T37" s="1119"/>
      <c r="U37" s="1118"/>
      <c r="V37" s="1118"/>
      <c r="W37" s="1118"/>
    </row>
    <row r="38" spans="1:23" ht="29.4" customHeight="1" thickBot="1">
      <c r="A38" s="2280"/>
      <c r="B38" s="2273"/>
      <c r="C38" s="2271"/>
      <c r="D38" s="1171"/>
      <c r="E38" s="2335"/>
      <c r="F38" s="2282"/>
      <c r="G38" s="2282"/>
      <c r="H38" s="2282"/>
      <c r="I38" s="1468"/>
      <c r="J38" s="1191"/>
      <c r="K38" s="1468"/>
      <c r="L38" s="1192"/>
      <c r="M38" s="2277"/>
      <c r="N38" s="1196" t="s">
        <v>683</v>
      </c>
      <c r="O38" s="1200">
        <v>1</v>
      </c>
      <c r="P38" s="1200">
        <v>1</v>
      </c>
      <c r="Q38" s="1201">
        <v>1</v>
      </c>
      <c r="R38" s="1118"/>
      <c r="S38" s="1118"/>
      <c r="T38" s="1119"/>
      <c r="U38" s="1118"/>
      <c r="V38" s="1118"/>
      <c r="W38" s="1118"/>
    </row>
    <row r="39" spans="1:23" ht="13.8" thickBot="1">
      <c r="A39" s="1202"/>
      <c r="B39" s="1203"/>
      <c r="C39" s="1204"/>
      <c r="D39" s="1205"/>
      <c r="E39" s="1206"/>
      <c r="F39" s="2353" t="s">
        <v>12</v>
      </c>
      <c r="G39" s="2354"/>
      <c r="H39" s="1207">
        <f t="shared" ref="H39:M39" si="4">H32*1</f>
        <v>60</v>
      </c>
      <c r="I39" s="1207">
        <f t="shared" si="4"/>
        <v>60</v>
      </c>
      <c r="J39" s="1207">
        <f t="shared" si="4"/>
        <v>0</v>
      </c>
      <c r="K39" s="1207">
        <f t="shared" si="4"/>
        <v>0</v>
      </c>
      <c r="L39" s="1207">
        <f t="shared" si="4"/>
        <v>80</v>
      </c>
      <c r="M39" s="1207">
        <f t="shared" si="4"/>
        <v>100</v>
      </c>
      <c r="N39" s="1208"/>
      <c r="O39" s="1209"/>
      <c r="P39" s="1209"/>
      <c r="Q39" s="1210"/>
      <c r="R39" s="1118"/>
      <c r="S39" s="1118"/>
      <c r="T39" s="1119"/>
      <c r="U39" s="1118"/>
      <c r="V39" s="1118"/>
      <c r="W39" s="1118"/>
    </row>
    <row r="40" spans="1:23" ht="13.8" thickBot="1">
      <c r="A40" s="1211" t="s">
        <v>13</v>
      </c>
      <c r="B40" s="1203" t="s">
        <v>13</v>
      </c>
      <c r="C40" s="2355" t="s">
        <v>14</v>
      </c>
      <c r="D40" s="2356"/>
      <c r="E40" s="2356"/>
      <c r="F40" s="2356"/>
      <c r="G40" s="2357"/>
      <c r="H40" s="1212">
        <f t="shared" ref="H40:M40" si="5">H39*1</f>
        <v>60</v>
      </c>
      <c r="I40" s="1212">
        <f t="shared" si="5"/>
        <v>60</v>
      </c>
      <c r="J40" s="1212">
        <f t="shared" si="5"/>
        <v>0</v>
      </c>
      <c r="K40" s="1212">
        <f t="shared" si="5"/>
        <v>0</v>
      </c>
      <c r="L40" s="1212">
        <f t="shared" si="5"/>
        <v>80</v>
      </c>
      <c r="M40" s="1212">
        <f t="shared" si="5"/>
        <v>100</v>
      </c>
      <c r="N40" s="2336"/>
      <c r="O40" s="2337"/>
      <c r="P40" s="2337"/>
      <c r="Q40" s="2338"/>
      <c r="R40" s="1118"/>
      <c r="S40" s="1118"/>
      <c r="T40" s="1119"/>
      <c r="U40" s="1118"/>
      <c r="V40" s="1118"/>
      <c r="W40" s="1118"/>
    </row>
    <row r="41" spans="1:23" ht="13.8" thickBot="1">
      <c r="A41" s="681" t="s">
        <v>13</v>
      </c>
      <c r="B41" s="2339" t="s">
        <v>64</v>
      </c>
      <c r="C41" s="2340"/>
      <c r="D41" s="2340"/>
      <c r="E41" s="2340"/>
      <c r="F41" s="2340"/>
      <c r="G41" s="2340"/>
      <c r="H41" s="1212">
        <f t="shared" ref="H41:M41" si="6">H40+H30</f>
        <v>282</v>
      </c>
      <c r="I41" s="1212">
        <f t="shared" si="6"/>
        <v>153.9</v>
      </c>
      <c r="J41" s="1212">
        <f t="shared" si="6"/>
        <v>0</v>
      </c>
      <c r="K41" s="1212">
        <f t="shared" si="6"/>
        <v>128.1</v>
      </c>
      <c r="L41" s="1212">
        <f t="shared" si="6"/>
        <v>257.60000000000002</v>
      </c>
      <c r="M41" s="1212">
        <f t="shared" si="6"/>
        <v>335</v>
      </c>
      <c r="N41" s="722"/>
      <c r="O41" s="695"/>
      <c r="P41" s="695"/>
      <c r="Q41" s="696"/>
      <c r="R41" s="1118"/>
      <c r="S41" s="1118"/>
      <c r="T41" s="1118"/>
      <c r="U41" s="1118"/>
      <c r="V41" s="1118"/>
      <c r="W41" s="1118"/>
    </row>
    <row r="42" spans="1:23" ht="13.8" thickBot="1">
      <c r="A42" s="37" t="s">
        <v>13</v>
      </c>
      <c r="B42" s="2341" t="s">
        <v>15</v>
      </c>
      <c r="C42" s="2341"/>
      <c r="D42" s="2341"/>
      <c r="E42" s="2341"/>
      <c r="F42" s="2341"/>
      <c r="G42" s="2341"/>
      <c r="H42" s="1226">
        <f t="shared" ref="H42:M42" si="7">H41*1</f>
        <v>282</v>
      </c>
      <c r="I42" s="1213">
        <f t="shared" si="7"/>
        <v>153.9</v>
      </c>
      <c r="J42" s="1213">
        <f t="shared" si="7"/>
        <v>0</v>
      </c>
      <c r="K42" s="1226">
        <f t="shared" si="7"/>
        <v>128.1</v>
      </c>
      <c r="L42" s="1213">
        <f t="shared" si="7"/>
        <v>257.60000000000002</v>
      </c>
      <c r="M42" s="1213">
        <f t="shared" si="7"/>
        <v>335</v>
      </c>
      <c r="N42" s="2020"/>
      <c r="O42" s="2021"/>
      <c r="P42" s="2021"/>
      <c r="Q42" s="2022"/>
      <c r="R42" s="1118"/>
      <c r="S42" s="1118"/>
      <c r="T42" s="1118"/>
      <c r="U42" s="1118"/>
      <c r="V42" s="1118"/>
      <c r="W42" s="1118"/>
    </row>
    <row r="43" spans="1:23">
      <c r="A43" s="310"/>
      <c r="B43" s="310"/>
      <c r="C43" s="200"/>
      <c r="D43" s="1214"/>
      <c r="E43" s="724"/>
      <c r="F43" s="311"/>
      <c r="G43" s="311"/>
      <c r="H43" s="311"/>
      <c r="I43" s="311"/>
      <c r="J43" s="311"/>
      <c r="K43" s="311"/>
      <c r="L43" s="311"/>
      <c r="M43" s="311"/>
      <c r="N43" s="310"/>
      <c r="O43" s="40"/>
      <c r="P43" s="310"/>
      <c r="Q43" s="310"/>
      <c r="R43" s="1118"/>
      <c r="S43" s="1118"/>
      <c r="T43" s="1118"/>
      <c r="U43" s="1118"/>
      <c r="V43" s="1118"/>
      <c r="W43" s="1118"/>
    </row>
    <row r="44" spans="1:23">
      <c r="A44" s="310"/>
      <c r="B44" s="310"/>
      <c r="C44" s="200"/>
      <c r="D44" s="1214"/>
      <c r="E44" s="724"/>
      <c r="F44" s="311"/>
      <c r="G44" s="311"/>
      <c r="H44" s="311"/>
      <c r="I44" s="311"/>
      <c r="J44" s="311"/>
      <c r="K44" s="311"/>
      <c r="L44" s="311"/>
      <c r="M44" s="311"/>
      <c r="N44" s="310"/>
      <c r="O44" s="40"/>
      <c r="P44" s="310"/>
      <c r="Q44" s="310"/>
      <c r="R44" s="1118"/>
      <c r="S44" s="1118"/>
      <c r="T44" s="1118"/>
      <c r="U44" s="1118"/>
      <c r="V44" s="1118"/>
      <c r="W44" s="1118"/>
    </row>
    <row r="45" spans="1:23" ht="13.8" thickBot="1">
      <c r="A45" s="310"/>
      <c r="B45" s="310"/>
      <c r="C45" s="200"/>
      <c r="D45" s="1214"/>
      <c r="E45" s="724"/>
      <c r="F45" s="2358" t="s">
        <v>16</v>
      </c>
      <c r="G45" s="2358"/>
      <c r="H45" s="2358"/>
      <c r="I45" s="2358"/>
      <c r="J45" s="2358"/>
      <c r="K45" s="2358"/>
      <c r="L45" s="2358"/>
      <c r="M45" s="2358"/>
      <c r="N45" s="310"/>
      <c r="O45" s="40"/>
      <c r="P45" s="310"/>
      <c r="Q45" s="310"/>
      <c r="R45" s="311"/>
      <c r="S45" s="311"/>
      <c r="T45" s="311"/>
      <c r="U45" s="311"/>
      <c r="V45" s="311"/>
      <c r="W45" s="311"/>
    </row>
    <row r="46" spans="1:23" ht="38.4" customHeight="1" thickBot="1">
      <c r="A46" s="310"/>
      <c r="B46" s="310"/>
      <c r="C46" s="2041" t="s">
        <v>17</v>
      </c>
      <c r="D46" s="2359"/>
      <c r="E46" s="2359"/>
      <c r="F46" s="2359"/>
      <c r="G46" s="2360"/>
      <c r="H46" s="2041" t="s">
        <v>531</v>
      </c>
      <c r="I46" s="2359"/>
      <c r="J46" s="2359"/>
      <c r="K46" s="2360"/>
      <c r="L46" s="311"/>
      <c r="M46" s="311"/>
      <c r="N46" s="310"/>
      <c r="O46" s="40"/>
      <c r="P46" s="310"/>
      <c r="Q46" s="310"/>
      <c r="R46" s="1118"/>
      <c r="S46" s="1118"/>
      <c r="T46" s="1118"/>
      <c r="U46" s="1118"/>
      <c r="V46" s="1118"/>
      <c r="W46" s="1118"/>
    </row>
    <row r="47" spans="1:23" ht="13.8" thickBot="1">
      <c r="A47" s="310"/>
      <c r="B47" s="310"/>
      <c r="C47" s="2361" t="s">
        <v>18</v>
      </c>
      <c r="D47" s="2362"/>
      <c r="E47" s="2362"/>
      <c r="F47" s="2362"/>
      <c r="G47" s="2363"/>
      <c r="H47" s="2364">
        <f>H48+H49+H50+H51+H52+H53</f>
        <v>282</v>
      </c>
      <c r="I47" s="2365"/>
      <c r="J47" s="2365"/>
      <c r="K47" s="2366"/>
      <c r="L47" s="311"/>
      <c r="M47" s="311"/>
      <c r="N47" s="310"/>
      <c r="O47" s="40"/>
      <c r="P47" s="310"/>
      <c r="Q47" s="310"/>
      <c r="R47" s="311"/>
      <c r="S47" s="311"/>
      <c r="T47" s="311"/>
      <c r="U47" s="311"/>
      <c r="V47" s="311"/>
      <c r="W47" s="311"/>
    </row>
    <row r="48" spans="1:23">
      <c r="A48" s="310"/>
      <c r="B48" s="310"/>
      <c r="C48" s="2346" t="s">
        <v>251</v>
      </c>
      <c r="D48" s="2347"/>
      <c r="E48" s="2347"/>
      <c r="F48" s="2347"/>
      <c r="G48" s="2348"/>
      <c r="H48" s="2349">
        <v>282</v>
      </c>
      <c r="I48" s="2350"/>
      <c r="J48" s="2350"/>
      <c r="K48" s="2351"/>
      <c r="L48" s="311"/>
      <c r="M48" s="311"/>
      <c r="N48" s="310"/>
      <c r="O48" s="40"/>
      <c r="P48" s="310"/>
      <c r="Q48" s="310"/>
      <c r="R48" s="311"/>
      <c r="S48" s="311"/>
      <c r="T48" s="311"/>
      <c r="U48" s="311"/>
      <c r="V48" s="311"/>
      <c r="W48" s="311"/>
    </row>
    <row r="49" spans="1:23">
      <c r="A49" s="310"/>
      <c r="B49" s="310"/>
      <c r="C49" s="2367" t="s">
        <v>637</v>
      </c>
      <c r="D49" s="2368"/>
      <c r="E49" s="2368"/>
      <c r="F49" s="2368"/>
      <c r="G49" s="2369"/>
      <c r="H49" s="2370"/>
      <c r="I49" s="2371"/>
      <c r="J49" s="2371"/>
      <c r="K49" s="2372"/>
      <c r="L49" s="311"/>
      <c r="M49" s="311"/>
      <c r="N49" s="310"/>
      <c r="O49" s="40"/>
      <c r="P49" s="310"/>
      <c r="Q49" s="310"/>
      <c r="R49" s="311"/>
      <c r="S49" s="311"/>
      <c r="T49" s="311"/>
      <c r="U49" s="311"/>
      <c r="V49" s="311"/>
      <c r="W49" s="311"/>
    </row>
    <row r="50" spans="1:23">
      <c r="A50" s="310"/>
      <c r="B50" s="310"/>
      <c r="C50" s="2367" t="s">
        <v>252</v>
      </c>
      <c r="D50" s="2368"/>
      <c r="E50" s="2368"/>
      <c r="F50" s="2368"/>
      <c r="G50" s="2369"/>
      <c r="H50" s="2370"/>
      <c r="I50" s="2371"/>
      <c r="J50" s="2371"/>
      <c r="K50" s="2372"/>
      <c r="L50" s="311"/>
      <c r="M50" s="311"/>
      <c r="N50" s="310"/>
      <c r="O50" s="40"/>
      <c r="P50" s="310"/>
      <c r="Q50" s="310"/>
      <c r="R50" s="311"/>
      <c r="S50" s="311"/>
      <c r="T50" s="311"/>
      <c r="U50" s="311"/>
      <c r="V50" s="311"/>
      <c r="W50" s="311"/>
    </row>
    <row r="51" spans="1:23">
      <c r="A51" s="310"/>
      <c r="B51" s="310"/>
      <c r="C51" s="2367" t="s">
        <v>638</v>
      </c>
      <c r="D51" s="2368"/>
      <c r="E51" s="2368"/>
      <c r="F51" s="2368"/>
      <c r="G51" s="2369"/>
      <c r="H51" s="2370"/>
      <c r="I51" s="2371"/>
      <c r="J51" s="2371"/>
      <c r="K51" s="2372"/>
      <c r="L51" s="311"/>
      <c r="M51" s="311"/>
      <c r="N51" s="310"/>
      <c r="O51" s="40"/>
      <c r="P51" s="310"/>
      <c r="Q51" s="310"/>
      <c r="R51" s="311"/>
      <c r="S51" s="311"/>
      <c r="T51" s="311"/>
      <c r="U51" s="311"/>
      <c r="V51" s="311"/>
      <c r="W51" s="311"/>
    </row>
    <row r="52" spans="1:23">
      <c r="A52" s="310"/>
      <c r="B52" s="310"/>
      <c r="C52" s="2384" t="s">
        <v>253</v>
      </c>
      <c r="D52" s="2385"/>
      <c r="E52" s="2385"/>
      <c r="F52" s="2385"/>
      <c r="G52" s="2386"/>
      <c r="H52" s="2370"/>
      <c r="I52" s="2063"/>
      <c r="J52" s="2063"/>
      <c r="K52" s="2064"/>
      <c r="L52" s="311"/>
      <c r="M52" s="311"/>
      <c r="N52" s="310"/>
      <c r="O52" s="40"/>
      <c r="P52" s="310"/>
      <c r="Q52" s="310"/>
      <c r="R52" s="311"/>
      <c r="S52" s="311"/>
      <c r="T52" s="311"/>
      <c r="U52" s="311"/>
      <c r="V52" s="311"/>
      <c r="W52" s="311"/>
    </row>
    <row r="53" spans="1:23" ht="13.8" thickBot="1">
      <c r="A53" s="310"/>
      <c r="B53" s="310"/>
      <c r="C53" s="2387" t="s">
        <v>254</v>
      </c>
      <c r="D53" s="2388"/>
      <c r="E53" s="2388"/>
      <c r="F53" s="2388"/>
      <c r="G53" s="2389"/>
      <c r="H53" s="2376"/>
      <c r="I53" s="2390"/>
      <c r="J53" s="2390"/>
      <c r="K53" s="2391"/>
      <c r="L53" s="311"/>
      <c r="M53" s="311"/>
      <c r="N53" s="310"/>
      <c r="O53" s="40"/>
      <c r="P53" s="310"/>
      <c r="Q53" s="310"/>
      <c r="R53" s="311"/>
      <c r="S53" s="311"/>
      <c r="T53" s="311"/>
      <c r="U53" s="311"/>
      <c r="V53" s="311"/>
      <c r="W53" s="311"/>
    </row>
    <row r="54" spans="1:23" ht="13.8" thickBot="1">
      <c r="A54" s="310"/>
      <c r="B54" s="310"/>
      <c r="C54" s="2392" t="s">
        <v>19</v>
      </c>
      <c r="D54" s="2393"/>
      <c r="E54" s="2393"/>
      <c r="F54" s="2393"/>
      <c r="G54" s="2394"/>
      <c r="H54" s="2395">
        <f>SUM(H55:K55)</f>
        <v>0</v>
      </c>
      <c r="I54" s="2396"/>
      <c r="J54" s="2396"/>
      <c r="K54" s="2397"/>
      <c r="L54" s="311"/>
      <c r="M54" s="311"/>
      <c r="N54" s="310"/>
      <c r="O54" s="40"/>
      <c r="P54" s="310"/>
      <c r="Q54" s="310"/>
      <c r="R54" s="311"/>
      <c r="S54" s="311"/>
      <c r="T54" s="311"/>
      <c r="U54" s="311"/>
      <c r="V54" s="311"/>
      <c r="W54" s="311"/>
    </row>
    <row r="55" spans="1:23" ht="13.8" thickBot="1">
      <c r="A55" s="310"/>
      <c r="B55" s="310"/>
      <c r="C55" s="2373" t="s">
        <v>255</v>
      </c>
      <c r="D55" s="2374"/>
      <c r="E55" s="2374"/>
      <c r="F55" s="2374"/>
      <c r="G55" s="2375"/>
      <c r="H55" s="2376"/>
      <c r="I55" s="2377"/>
      <c r="J55" s="2377"/>
      <c r="K55" s="2378"/>
      <c r="L55" s="311"/>
      <c r="M55" s="311"/>
      <c r="N55" s="310"/>
      <c r="O55" s="40"/>
      <c r="P55" s="310"/>
      <c r="Q55" s="310"/>
      <c r="R55" s="311"/>
      <c r="S55" s="311"/>
      <c r="T55" s="311"/>
      <c r="U55" s="311"/>
      <c r="V55" s="311"/>
      <c r="W55" s="311"/>
    </row>
    <row r="56" spans="1:23" ht="13.8" thickBot="1">
      <c r="A56" s="310"/>
      <c r="B56" s="310"/>
      <c r="C56" s="2379" t="s">
        <v>20</v>
      </c>
      <c r="D56" s="2380"/>
      <c r="E56" s="2380"/>
      <c r="F56" s="2380"/>
      <c r="G56" s="2381"/>
      <c r="H56" s="2382">
        <f>H54+H47</f>
        <v>282</v>
      </c>
      <c r="I56" s="2382"/>
      <c r="J56" s="2382"/>
      <c r="K56" s="2383"/>
      <c r="L56" s="310"/>
      <c r="M56" s="310"/>
      <c r="N56" s="310"/>
      <c r="O56" s="40"/>
      <c r="P56" s="310"/>
      <c r="Q56" s="310"/>
      <c r="R56" s="311"/>
      <c r="S56" s="311"/>
      <c r="T56" s="311"/>
      <c r="U56" s="311"/>
      <c r="V56" s="311"/>
      <c r="W56" s="311"/>
    </row>
  </sheetData>
  <mergeCells count="96">
    <mergeCell ref="C55:G55"/>
    <mergeCell ref="H55:K55"/>
    <mergeCell ref="C56:G56"/>
    <mergeCell ref="H56:K56"/>
    <mergeCell ref="C52:G52"/>
    <mergeCell ref="H52:K52"/>
    <mergeCell ref="C53:G53"/>
    <mergeCell ref="H53:K53"/>
    <mergeCell ref="C54:G54"/>
    <mergeCell ref="H54:K54"/>
    <mergeCell ref="C49:G49"/>
    <mergeCell ref="H49:K49"/>
    <mergeCell ref="C50:G50"/>
    <mergeCell ref="H50:K50"/>
    <mergeCell ref="C51:G51"/>
    <mergeCell ref="H51:K51"/>
    <mergeCell ref="C48:G48"/>
    <mergeCell ref="H48:K48"/>
    <mergeCell ref="M34:M38"/>
    <mergeCell ref="F39:G39"/>
    <mergeCell ref="C40:G40"/>
    <mergeCell ref="F45:M45"/>
    <mergeCell ref="C46:G46"/>
    <mergeCell ref="H46:K46"/>
    <mergeCell ref="C47:G47"/>
    <mergeCell ref="H47:K47"/>
    <mergeCell ref="N40:Q40"/>
    <mergeCell ref="B41:G41"/>
    <mergeCell ref="B42:G42"/>
    <mergeCell ref="N42:Q42"/>
    <mergeCell ref="C30:G30"/>
    <mergeCell ref="C31:Q31"/>
    <mergeCell ref="F34:F38"/>
    <mergeCell ref="G34:G38"/>
    <mergeCell ref="H34:H38"/>
    <mergeCell ref="A32:A38"/>
    <mergeCell ref="B32:B38"/>
    <mergeCell ref="C32:C38"/>
    <mergeCell ref="D34:D35"/>
    <mergeCell ref="E34:E38"/>
    <mergeCell ref="M25:M28"/>
    <mergeCell ref="A25:A29"/>
    <mergeCell ref="B25:B29"/>
    <mergeCell ref="C25:C29"/>
    <mergeCell ref="E25:E29"/>
    <mergeCell ref="F25:F28"/>
    <mergeCell ref="G25:G28"/>
    <mergeCell ref="D26:D27"/>
    <mergeCell ref="F29:G29"/>
    <mergeCell ref="H25:H28"/>
    <mergeCell ref="I25:I28"/>
    <mergeCell ref="J25:J28"/>
    <mergeCell ref="K25:K28"/>
    <mergeCell ref="L25:L28"/>
    <mergeCell ref="L20:L23"/>
    <mergeCell ref="M20:M23"/>
    <mergeCell ref="D21:D24"/>
    <mergeCell ref="A22:A24"/>
    <mergeCell ref="B22:B24"/>
    <mergeCell ref="F24:G24"/>
    <mergeCell ref="C20:C24"/>
    <mergeCell ref="E20:E23"/>
    <mergeCell ref="F20:F23"/>
    <mergeCell ref="G20:G23"/>
    <mergeCell ref="H20:H23"/>
    <mergeCell ref="K20:K23"/>
    <mergeCell ref="A11:A16"/>
    <mergeCell ref="G11:G16"/>
    <mergeCell ref="H11:H16"/>
    <mergeCell ref="L11:L16"/>
    <mergeCell ref="M11:M16"/>
    <mergeCell ref="O5:Q5"/>
    <mergeCell ref="F18:G18"/>
    <mergeCell ref="B7:Q7"/>
    <mergeCell ref="C8:Q8"/>
    <mergeCell ref="C9:C18"/>
    <mergeCell ref="B10:B18"/>
    <mergeCell ref="D10:D11"/>
    <mergeCell ref="E10:E16"/>
    <mergeCell ref="F10:F16"/>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s>
  <pageMargins left="0.7" right="0.7" top="0.75" bottom="0.75" header="0.3" footer="0.3"/>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74"/>
  <sheetViews>
    <sheetView workbookViewId="0">
      <selection activeCell="G47" sqref="G47"/>
    </sheetView>
  </sheetViews>
  <sheetFormatPr defaultRowHeight="13.2"/>
  <cols>
    <col min="1" max="1" width="2.6640625" customWidth="1"/>
    <col min="2" max="3" width="2.5546875" customWidth="1"/>
    <col min="4" max="4" width="37.88671875" customWidth="1"/>
    <col min="5" max="5" width="7.6640625" customWidth="1"/>
    <col min="6" max="6" width="4.44140625" customWidth="1"/>
    <col min="7" max="7" width="6" customWidth="1"/>
    <col min="8" max="9" width="5.6640625" customWidth="1"/>
    <col min="10" max="10" width="4" customWidth="1"/>
    <col min="11" max="11" width="4.5546875" customWidth="1"/>
    <col min="12" max="13" width="4.88671875" customWidth="1"/>
    <col min="14" max="14" width="27.33203125" customWidth="1"/>
    <col min="15" max="15" width="4.6640625" customWidth="1"/>
    <col min="16" max="16" width="3.88671875" customWidth="1"/>
    <col min="17" max="17" width="4.44140625" customWidth="1"/>
    <col min="18" max="18" width="0.5546875" customWidth="1"/>
    <col min="19" max="23" width="0" hidden="1" customWidth="1"/>
  </cols>
  <sheetData>
    <row r="2" spans="1:23" ht="13.8">
      <c r="A2" s="675"/>
      <c r="B2" s="1653"/>
      <c r="C2" s="1653"/>
      <c r="D2" s="1654"/>
      <c r="E2" s="1655" t="s">
        <v>865</v>
      </c>
      <c r="F2" s="1656"/>
      <c r="G2" s="1657"/>
      <c r="H2" s="1656"/>
      <c r="I2" s="1656"/>
      <c r="J2" s="1656"/>
      <c r="K2" s="1654"/>
      <c r="L2" s="1658"/>
      <c r="M2" s="1654"/>
      <c r="N2" s="1654"/>
      <c r="O2" s="1654"/>
      <c r="P2" s="1654"/>
      <c r="Q2" s="1654"/>
      <c r="R2" s="1654"/>
      <c r="S2" s="1654"/>
      <c r="T2" s="1654"/>
      <c r="U2" s="1654"/>
      <c r="V2" s="1654"/>
      <c r="W2" s="1654"/>
    </row>
    <row r="3" spans="1:23" ht="14.4" thickBot="1">
      <c r="A3" s="676"/>
      <c r="B3" s="1651"/>
      <c r="C3" s="1651"/>
      <c r="D3" s="2398" t="s">
        <v>34</v>
      </c>
      <c r="E3" s="2398"/>
      <c r="F3" s="2398"/>
      <c r="G3" s="2398"/>
      <c r="H3" s="2398"/>
      <c r="I3" s="2398"/>
      <c r="J3" s="2398"/>
      <c r="K3" s="2398"/>
      <c r="L3" s="2398"/>
      <c r="M3" s="2398"/>
      <c r="N3" s="2398"/>
      <c r="O3" s="2398"/>
      <c r="P3" s="2398"/>
      <c r="Q3" s="2398"/>
      <c r="R3" s="2398"/>
      <c r="S3" s="2398"/>
      <c r="T3" s="2398"/>
      <c r="U3" s="2398"/>
      <c r="V3" s="2398"/>
      <c r="W3" s="2398"/>
    </row>
    <row r="4" spans="1:23" ht="28.2" customHeight="1">
      <c r="A4" s="2168" t="s">
        <v>0</v>
      </c>
      <c r="B4" s="2171" t="s">
        <v>1</v>
      </c>
      <c r="C4" s="2171" t="s">
        <v>2</v>
      </c>
      <c r="D4" s="2174" t="s">
        <v>3</v>
      </c>
      <c r="E4" s="2177" t="s">
        <v>4</v>
      </c>
      <c r="F4" s="2180" t="s">
        <v>5</v>
      </c>
      <c r="G4" s="2150" t="s">
        <v>6</v>
      </c>
      <c r="H4" s="2153" t="s">
        <v>525</v>
      </c>
      <c r="I4" s="2154"/>
      <c r="J4" s="2154"/>
      <c r="K4" s="2155"/>
      <c r="L4" s="2156" t="s">
        <v>138</v>
      </c>
      <c r="M4" s="2159" t="s">
        <v>866</v>
      </c>
      <c r="N4" s="2162" t="s">
        <v>21</v>
      </c>
      <c r="O4" s="2163"/>
      <c r="P4" s="2163"/>
      <c r="Q4" s="2164"/>
      <c r="R4" s="675"/>
      <c r="S4" s="675"/>
      <c r="T4" s="675"/>
      <c r="U4" s="675"/>
      <c r="V4" s="675"/>
      <c r="W4" s="675"/>
    </row>
    <row r="5" spans="1:23">
      <c r="A5" s="2169"/>
      <c r="B5" s="2172"/>
      <c r="C5" s="2172"/>
      <c r="D5" s="2175"/>
      <c r="E5" s="2178"/>
      <c r="F5" s="2181"/>
      <c r="G5" s="2151"/>
      <c r="H5" s="2165" t="s">
        <v>7</v>
      </c>
      <c r="I5" s="2167" t="s">
        <v>8</v>
      </c>
      <c r="J5" s="2167"/>
      <c r="K5" s="1932" t="s">
        <v>139</v>
      </c>
      <c r="L5" s="2157"/>
      <c r="M5" s="2160"/>
      <c r="N5" s="2189" t="s">
        <v>33</v>
      </c>
      <c r="O5" s="2191" t="s">
        <v>9</v>
      </c>
      <c r="P5" s="2191"/>
      <c r="Q5" s="2192"/>
      <c r="R5" s="675"/>
      <c r="S5" s="675"/>
      <c r="T5" s="675"/>
      <c r="U5" s="675"/>
      <c r="V5" s="675"/>
      <c r="W5" s="675"/>
    </row>
    <row r="6" spans="1:23" ht="124.2" customHeight="1" thickBot="1">
      <c r="A6" s="2170"/>
      <c r="B6" s="2173"/>
      <c r="C6" s="2173"/>
      <c r="D6" s="2176"/>
      <c r="E6" s="2179"/>
      <c r="F6" s="2182"/>
      <c r="G6" s="2152"/>
      <c r="H6" s="2166"/>
      <c r="I6" s="1650" t="s">
        <v>7</v>
      </c>
      <c r="J6" s="1650" t="s">
        <v>10</v>
      </c>
      <c r="K6" s="1933"/>
      <c r="L6" s="2158"/>
      <c r="M6" s="2161"/>
      <c r="N6" s="2190"/>
      <c r="O6" s="148" t="s">
        <v>55</v>
      </c>
      <c r="P6" s="148" t="s">
        <v>131</v>
      </c>
      <c r="Q6" s="149" t="s">
        <v>526</v>
      </c>
      <c r="R6" s="675"/>
      <c r="S6" s="675"/>
      <c r="T6" s="675"/>
      <c r="U6" s="675"/>
      <c r="V6" s="675"/>
      <c r="W6" s="675"/>
    </row>
    <row r="7" spans="1:23" ht="13.8" thickBot="1">
      <c r="A7" s="150" t="s">
        <v>11</v>
      </c>
      <c r="B7" s="2146" t="s">
        <v>867</v>
      </c>
      <c r="C7" s="2146"/>
      <c r="D7" s="2146"/>
      <c r="E7" s="2146"/>
      <c r="F7" s="2146"/>
      <c r="G7" s="2146"/>
      <c r="H7" s="2146"/>
      <c r="I7" s="2146"/>
      <c r="J7" s="2146"/>
      <c r="K7" s="2146"/>
      <c r="L7" s="2146"/>
      <c r="M7" s="2146"/>
      <c r="N7" s="2146"/>
      <c r="O7" s="2146"/>
      <c r="P7" s="2146"/>
      <c r="Q7" s="2147"/>
      <c r="R7" s="1659"/>
      <c r="S7" s="1659"/>
      <c r="T7" s="1659"/>
      <c r="U7" s="1659"/>
      <c r="V7" s="1659"/>
      <c r="W7" s="1659"/>
    </row>
    <row r="8" spans="1:23" ht="13.8" thickBot="1">
      <c r="A8" s="1660" t="s">
        <v>11</v>
      </c>
      <c r="B8" s="231" t="s">
        <v>11</v>
      </c>
      <c r="C8" s="2399" t="s">
        <v>868</v>
      </c>
      <c r="D8" s="2399"/>
      <c r="E8" s="2399"/>
      <c r="F8" s="2399"/>
      <c r="G8" s="2399"/>
      <c r="H8" s="2399"/>
      <c r="I8" s="2399"/>
      <c r="J8" s="2399"/>
      <c r="K8" s="2399"/>
      <c r="L8" s="2399"/>
      <c r="M8" s="2399"/>
      <c r="N8" s="2399"/>
      <c r="O8" s="2399"/>
      <c r="P8" s="2399"/>
      <c r="Q8" s="2400"/>
      <c r="R8" s="1659"/>
      <c r="S8" s="1659"/>
      <c r="T8" s="1659"/>
      <c r="U8" s="1659"/>
      <c r="V8" s="1659"/>
      <c r="W8" s="1659"/>
    </row>
    <row r="9" spans="1:23">
      <c r="A9" s="2401" t="s">
        <v>11</v>
      </c>
      <c r="B9" s="2404" t="s">
        <v>11</v>
      </c>
      <c r="C9" s="2080" t="s">
        <v>11</v>
      </c>
      <c r="D9" s="1917" t="s">
        <v>869</v>
      </c>
      <c r="E9" s="2086" t="s">
        <v>41</v>
      </c>
      <c r="F9" s="2408" t="s">
        <v>263</v>
      </c>
      <c r="G9" s="1661" t="s">
        <v>37</v>
      </c>
      <c r="H9" s="1662">
        <f>I9+K9</f>
        <v>47</v>
      </c>
      <c r="I9" s="1663">
        <v>47</v>
      </c>
      <c r="J9" s="1663">
        <v>0</v>
      </c>
      <c r="K9" s="1664">
        <v>0</v>
      </c>
      <c r="L9" s="1665">
        <v>45</v>
      </c>
      <c r="M9" s="1665">
        <v>45</v>
      </c>
      <c r="N9" s="1666" t="s">
        <v>870</v>
      </c>
      <c r="O9" s="1667">
        <v>36</v>
      </c>
      <c r="P9" s="1667">
        <v>36</v>
      </c>
      <c r="Q9" s="1668">
        <v>36</v>
      </c>
      <c r="R9" s="1659"/>
      <c r="S9" s="1659"/>
      <c r="T9" s="1659"/>
      <c r="U9" s="1659"/>
      <c r="V9" s="1659"/>
      <c r="W9" s="1659"/>
    </row>
    <row r="10" spans="1:23" ht="27" thickBot="1">
      <c r="A10" s="2402"/>
      <c r="B10" s="2405"/>
      <c r="C10" s="2407"/>
      <c r="D10" s="1918"/>
      <c r="E10" s="2088"/>
      <c r="F10" s="2409"/>
      <c r="G10" s="1649"/>
      <c r="H10" s="67"/>
      <c r="I10" s="1669"/>
      <c r="J10" s="1669"/>
      <c r="K10" s="1670"/>
      <c r="L10" s="61"/>
      <c r="M10" s="61"/>
      <c r="N10" s="1671" t="s">
        <v>871</v>
      </c>
      <c r="O10" s="761">
        <v>600</v>
      </c>
      <c r="P10" s="761">
        <v>600</v>
      </c>
      <c r="Q10" s="185">
        <v>600</v>
      </c>
      <c r="R10" s="1659"/>
      <c r="S10" s="1659"/>
      <c r="T10" s="1672"/>
      <c r="U10" s="1659"/>
      <c r="V10" s="1659"/>
      <c r="W10" s="1659"/>
    </row>
    <row r="11" spans="1:23" ht="13.8" thickBot="1">
      <c r="A11" s="2403"/>
      <c r="B11" s="2406"/>
      <c r="C11" s="2082"/>
      <c r="D11" s="1919"/>
      <c r="E11" s="2089"/>
      <c r="F11" s="2410"/>
      <c r="G11" s="181" t="s">
        <v>12</v>
      </c>
      <c r="H11" s="1673">
        <f t="shared" ref="H11:M11" si="0">H9+H10</f>
        <v>47</v>
      </c>
      <c r="I11" s="1674">
        <f t="shared" si="0"/>
        <v>47</v>
      </c>
      <c r="J11" s="1674">
        <f t="shared" si="0"/>
        <v>0</v>
      </c>
      <c r="K11" s="1675">
        <f t="shared" si="0"/>
        <v>0</v>
      </c>
      <c r="L11" s="1676">
        <f t="shared" si="0"/>
        <v>45</v>
      </c>
      <c r="M11" s="1676">
        <f t="shared" si="0"/>
        <v>45</v>
      </c>
      <c r="N11" s="1671"/>
      <c r="O11" s="321"/>
      <c r="P11" s="321"/>
      <c r="Q11" s="1677"/>
      <c r="R11" s="1659"/>
      <c r="S11" s="1659"/>
      <c r="T11" s="1672"/>
      <c r="U11" s="1659"/>
      <c r="V11" s="1659"/>
      <c r="W11" s="1659"/>
    </row>
    <row r="12" spans="1:23">
      <c r="A12" s="2401" t="s">
        <v>11</v>
      </c>
      <c r="B12" s="2404" t="s">
        <v>11</v>
      </c>
      <c r="C12" s="2080" t="s">
        <v>13</v>
      </c>
      <c r="D12" s="1940" t="s">
        <v>872</v>
      </c>
      <c r="E12" s="2086" t="s">
        <v>41</v>
      </c>
      <c r="F12" s="2408" t="s">
        <v>873</v>
      </c>
      <c r="G12" s="1678" t="s">
        <v>37</v>
      </c>
      <c r="H12" s="1662">
        <v>0</v>
      </c>
      <c r="I12" s="1800">
        <v>0</v>
      </c>
      <c r="J12" s="1800">
        <v>0</v>
      </c>
      <c r="K12" s="1679">
        <v>0</v>
      </c>
      <c r="L12" s="1680">
        <v>0</v>
      </c>
      <c r="M12" s="1680">
        <v>0</v>
      </c>
      <c r="N12" s="2415" t="s">
        <v>874</v>
      </c>
      <c r="O12" s="1681" t="s">
        <v>42</v>
      </c>
      <c r="P12" s="1681" t="s">
        <v>42</v>
      </c>
      <c r="Q12" s="1682" t="s">
        <v>42</v>
      </c>
      <c r="R12" s="1659"/>
      <c r="S12" s="1659"/>
      <c r="T12" s="1672"/>
      <c r="U12" s="1659"/>
      <c r="V12" s="1659"/>
      <c r="W12" s="1659"/>
    </row>
    <row r="13" spans="1:23" ht="13.8" thickBot="1">
      <c r="A13" s="2403"/>
      <c r="B13" s="2406"/>
      <c r="C13" s="2082"/>
      <c r="D13" s="1941"/>
      <c r="E13" s="2089"/>
      <c r="F13" s="2410"/>
      <c r="G13" s="181" t="s">
        <v>12</v>
      </c>
      <c r="H13" s="1683">
        <f t="shared" ref="H13:M13" si="1">H12*1</f>
        <v>0</v>
      </c>
      <c r="I13" s="1683">
        <f>0</f>
        <v>0</v>
      </c>
      <c r="J13" s="1683">
        <f t="shared" si="1"/>
        <v>0</v>
      </c>
      <c r="K13" s="1684">
        <f t="shared" si="1"/>
        <v>0</v>
      </c>
      <c r="L13" s="1685">
        <f t="shared" si="1"/>
        <v>0</v>
      </c>
      <c r="M13" s="1685">
        <f t="shared" si="1"/>
        <v>0</v>
      </c>
      <c r="N13" s="2416"/>
      <c r="O13" s="1686"/>
      <c r="P13" s="1686"/>
      <c r="Q13" s="1687"/>
      <c r="R13" s="1659"/>
      <c r="S13" s="1659"/>
      <c r="T13" s="1672"/>
      <c r="U13" s="1659"/>
      <c r="V13" s="1659"/>
      <c r="W13" s="1659"/>
    </row>
    <row r="14" spans="1:23">
      <c r="A14" s="1660" t="s">
        <v>11</v>
      </c>
      <c r="B14" s="247" t="s">
        <v>11</v>
      </c>
      <c r="C14" s="2417" t="s">
        <v>35</v>
      </c>
      <c r="D14" s="1940" t="s">
        <v>875</v>
      </c>
      <c r="E14" s="2086" t="s">
        <v>41</v>
      </c>
      <c r="F14" s="2419" t="s">
        <v>876</v>
      </c>
      <c r="G14" s="702" t="s">
        <v>37</v>
      </c>
      <c r="H14" s="699">
        <v>8.6</v>
      </c>
      <c r="I14" s="700">
        <v>8.6</v>
      </c>
      <c r="J14" s="700">
        <v>0</v>
      </c>
      <c r="K14" s="53">
        <v>0</v>
      </c>
      <c r="L14" s="54">
        <v>22</v>
      </c>
      <c r="M14" s="750">
        <v>25</v>
      </c>
      <c r="N14" s="2421" t="s">
        <v>877</v>
      </c>
      <c r="O14" s="1681" t="s">
        <v>42</v>
      </c>
      <c r="P14" s="1681" t="s">
        <v>42</v>
      </c>
      <c r="Q14" s="1682" t="s">
        <v>42</v>
      </c>
      <c r="R14" s="1659"/>
      <c r="S14" s="1659"/>
      <c r="T14" s="1672"/>
      <c r="U14" s="1659"/>
      <c r="V14" s="1659"/>
      <c r="W14" s="1659"/>
    </row>
    <row r="15" spans="1:23">
      <c r="A15" s="1688"/>
      <c r="B15" s="1485"/>
      <c r="C15" s="2081"/>
      <c r="D15" s="1951"/>
      <c r="E15" s="2088"/>
      <c r="F15" s="2414"/>
      <c r="G15" s="1649"/>
      <c r="H15" s="57"/>
      <c r="I15" s="58"/>
      <c r="J15" s="58"/>
      <c r="K15" s="59"/>
      <c r="L15" s="64"/>
      <c r="M15" s="65"/>
      <c r="N15" s="2422"/>
      <c r="O15" s="1652"/>
      <c r="P15" s="1652"/>
      <c r="Q15" s="1689"/>
      <c r="R15" s="1659"/>
      <c r="S15" s="1659"/>
      <c r="T15" s="1672"/>
      <c r="U15" s="1659"/>
      <c r="V15" s="1659"/>
      <c r="W15" s="1659"/>
    </row>
    <row r="16" spans="1:23" ht="13.8" thickBot="1">
      <c r="A16" s="1690"/>
      <c r="B16" s="260"/>
      <c r="C16" s="2418"/>
      <c r="D16" s="1941"/>
      <c r="E16" s="2089"/>
      <c r="F16" s="2420"/>
      <c r="G16" s="181" t="s">
        <v>12</v>
      </c>
      <c r="H16" s="1691">
        <f t="shared" ref="H16:M16" si="2">H14*1</f>
        <v>8.6</v>
      </c>
      <c r="I16" s="1691">
        <f t="shared" si="2"/>
        <v>8.6</v>
      </c>
      <c r="J16" s="1691">
        <f t="shared" si="2"/>
        <v>0</v>
      </c>
      <c r="K16" s="1692">
        <f t="shared" si="2"/>
        <v>0</v>
      </c>
      <c r="L16" s="1676">
        <f t="shared" si="2"/>
        <v>22</v>
      </c>
      <c r="M16" s="1676">
        <f t="shared" si="2"/>
        <v>25</v>
      </c>
      <c r="N16" s="1671"/>
      <c r="O16" s="321"/>
      <c r="P16" s="321"/>
      <c r="Q16" s="1677"/>
      <c r="R16" s="1659"/>
      <c r="S16" s="1659"/>
      <c r="T16" s="1672"/>
      <c r="U16" s="1659"/>
      <c r="V16" s="1659"/>
      <c r="W16" s="1659"/>
    </row>
    <row r="17" spans="1:23" ht="13.8" thickBot="1">
      <c r="A17" s="1693" t="s">
        <v>11</v>
      </c>
      <c r="B17" s="1694" t="s">
        <v>11</v>
      </c>
      <c r="C17" s="2411" t="s">
        <v>14</v>
      </c>
      <c r="D17" s="2412"/>
      <c r="E17" s="2412"/>
      <c r="F17" s="2412"/>
      <c r="G17" s="2413"/>
      <c r="H17" s="1695">
        <f t="shared" ref="H17:M17" si="3">H16+H11+H13</f>
        <v>55.6</v>
      </c>
      <c r="I17" s="1695">
        <f t="shared" si="3"/>
        <v>55.6</v>
      </c>
      <c r="J17" s="1695">
        <f t="shared" si="3"/>
        <v>0</v>
      </c>
      <c r="K17" s="1696">
        <f t="shared" si="3"/>
        <v>0</v>
      </c>
      <c r="L17" s="1697">
        <f t="shared" si="3"/>
        <v>67</v>
      </c>
      <c r="M17" s="1697">
        <f t="shared" si="3"/>
        <v>70</v>
      </c>
      <c r="N17" s="1698"/>
      <c r="O17" s="1699"/>
      <c r="P17" s="1699"/>
      <c r="Q17" s="1700"/>
      <c r="R17" s="1659"/>
      <c r="S17" s="1659"/>
      <c r="T17" s="1659"/>
      <c r="U17" s="1659"/>
      <c r="V17" s="1659"/>
      <c r="W17" s="1659"/>
    </row>
    <row r="18" spans="1:23" ht="13.8" thickBot="1">
      <c r="A18" s="151" t="s">
        <v>11</v>
      </c>
      <c r="B18" s="152" t="s">
        <v>13</v>
      </c>
      <c r="C18" s="2195" t="s">
        <v>878</v>
      </c>
      <c r="D18" s="2196"/>
      <c r="E18" s="2196"/>
      <c r="F18" s="2196"/>
      <c r="G18" s="2196"/>
      <c r="H18" s="2196"/>
      <c r="I18" s="2196"/>
      <c r="J18" s="2196"/>
      <c r="K18" s="2196"/>
      <c r="L18" s="2196"/>
      <c r="M18" s="2196"/>
      <c r="N18" s="2196"/>
      <c r="O18" s="2196"/>
      <c r="P18" s="2196"/>
      <c r="Q18" s="2197"/>
      <c r="R18" s="1659"/>
      <c r="S18" s="1659"/>
      <c r="T18" s="1659"/>
      <c r="U18" s="1659"/>
      <c r="V18" s="1659"/>
      <c r="W18" s="1659"/>
    </row>
    <row r="19" spans="1:23">
      <c r="A19" s="2074" t="s">
        <v>11</v>
      </c>
      <c r="B19" s="2077" t="s">
        <v>13</v>
      </c>
      <c r="C19" s="2080" t="s">
        <v>11</v>
      </c>
      <c r="D19" s="1973" t="s">
        <v>879</v>
      </c>
      <c r="E19" s="2086" t="s">
        <v>41</v>
      </c>
      <c r="F19" s="2408" t="s">
        <v>263</v>
      </c>
      <c r="G19" s="1661" t="s">
        <v>37</v>
      </c>
      <c r="H19" s="759">
        <f>I19+K19</f>
        <v>26</v>
      </c>
      <c r="I19" s="742">
        <v>26</v>
      </c>
      <c r="J19" s="742">
        <v>0</v>
      </c>
      <c r="K19" s="1701">
        <v>0</v>
      </c>
      <c r="L19" s="1702">
        <v>25</v>
      </c>
      <c r="M19" s="1703">
        <v>30</v>
      </c>
      <c r="N19" s="1704"/>
      <c r="O19" s="887"/>
      <c r="P19" s="887"/>
      <c r="Q19" s="888"/>
      <c r="R19" s="1659"/>
      <c r="S19" s="1659"/>
      <c r="T19" s="1672"/>
      <c r="U19" s="1659"/>
      <c r="V19" s="1659"/>
      <c r="W19" s="1659"/>
    </row>
    <row r="20" spans="1:23" ht="26.4">
      <c r="A20" s="2075"/>
      <c r="B20" s="2078"/>
      <c r="C20" s="2081"/>
      <c r="D20" s="1974"/>
      <c r="E20" s="2087"/>
      <c r="F20" s="2414"/>
      <c r="G20" s="1705"/>
      <c r="H20" s="758"/>
      <c r="I20" s="743"/>
      <c r="J20" s="87"/>
      <c r="K20" s="1706"/>
      <c r="L20" s="1707"/>
      <c r="M20" s="89"/>
      <c r="N20" s="1708" t="s">
        <v>880</v>
      </c>
      <c r="O20" s="1709">
        <v>5</v>
      </c>
      <c r="P20" s="1709">
        <v>5</v>
      </c>
      <c r="Q20" s="1710">
        <v>6</v>
      </c>
      <c r="R20" s="1659"/>
      <c r="S20" s="1659"/>
      <c r="T20" s="1672"/>
      <c r="U20" s="1659"/>
      <c r="V20" s="1659"/>
      <c r="W20" s="1659"/>
    </row>
    <row r="21" spans="1:23">
      <c r="A21" s="2075"/>
      <c r="B21" s="2078"/>
      <c r="C21" s="2081"/>
      <c r="D21" s="1974"/>
      <c r="E21" s="2087"/>
      <c r="F21" s="2414"/>
      <c r="G21" s="1705"/>
      <c r="H21" s="758"/>
      <c r="I21" s="743"/>
      <c r="J21" s="87"/>
      <c r="K21" s="1706"/>
      <c r="L21" s="1707"/>
      <c r="M21" s="89"/>
      <c r="N21" s="1711" t="s">
        <v>881</v>
      </c>
      <c r="O21" s="1712">
        <v>5</v>
      </c>
      <c r="P21" s="1712">
        <v>5</v>
      </c>
      <c r="Q21" s="1713">
        <v>6</v>
      </c>
      <c r="R21" s="1659"/>
      <c r="S21" s="1659"/>
      <c r="T21" s="1672"/>
      <c r="U21" s="1659"/>
      <c r="V21" s="1659"/>
      <c r="W21" s="1659"/>
    </row>
    <row r="22" spans="1:23" ht="27" thickBot="1">
      <c r="A22" s="2075"/>
      <c r="B22" s="2078"/>
      <c r="C22" s="2081"/>
      <c r="D22" s="1974"/>
      <c r="E22" s="2087"/>
      <c r="F22" s="2414"/>
      <c r="G22" s="1714"/>
      <c r="H22" s="1715"/>
      <c r="I22" s="1716"/>
      <c r="J22" s="1717"/>
      <c r="K22" s="1718"/>
      <c r="L22" s="1719"/>
      <c r="M22" s="1720"/>
      <c r="N22" s="1721" t="s">
        <v>882</v>
      </c>
      <c r="O22" s="1709">
        <v>2</v>
      </c>
      <c r="P22" s="1709">
        <v>2</v>
      </c>
      <c r="Q22" s="1710">
        <v>2</v>
      </c>
      <c r="R22" s="1659"/>
      <c r="S22" s="1659"/>
      <c r="T22" s="1672"/>
      <c r="U22" s="1659"/>
      <c r="V22" s="1659"/>
      <c r="W22" s="1659"/>
    </row>
    <row r="23" spans="1:23" ht="13.8" thickBot="1">
      <c r="A23" s="2076"/>
      <c r="B23" s="2079"/>
      <c r="C23" s="2082"/>
      <c r="D23" s="1975"/>
      <c r="E23" s="2089"/>
      <c r="F23" s="2410"/>
      <c r="G23" s="1722" t="s">
        <v>12</v>
      </c>
      <c r="H23" s="1723">
        <f t="shared" ref="H23:M23" si="4">H19*1</f>
        <v>26</v>
      </c>
      <c r="I23" s="1724">
        <f t="shared" si="4"/>
        <v>26</v>
      </c>
      <c r="J23" s="1724">
        <f t="shared" si="4"/>
        <v>0</v>
      </c>
      <c r="K23" s="1724">
        <f t="shared" si="4"/>
        <v>0</v>
      </c>
      <c r="L23" s="1724">
        <f t="shared" si="4"/>
        <v>25</v>
      </c>
      <c r="M23" s="1724">
        <f t="shared" si="4"/>
        <v>30</v>
      </c>
      <c r="N23" s="1725"/>
      <c r="O23" s="1045"/>
      <c r="P23" s="727"/>
      <c r="Q23" s="1044"/>
      <c r="R23" s="1659"/>
      <c r="S23" s="1659"/>
      <c r="T23" s="1672"/>
      <c r="U23" s="1659"/>
      <c r="V23" s="1659"/>
      <c r="W23" s="1659"/>
    </row>
    <row r="24" spans="1:23">
      <c r="A24" s="2074" t="s">
        <v>11</v>
      </c>
      <c r="B24" s="2077" t="s">
        <v>13</v>
      </c>
      <c r="C24" s="2080" t="s">
        <v>13</v>
      </c>
      <c r="D24" s="1973" t="s">
        <v>883</v>
      </c>
      <c r="E24" s="2086" t="s">
        <v>41</v>
      </c>
      <c r="F24" s="2433" t="s">
        <v>263</v>
      </c>
      <c r="G24" s="706" t="s">
        <v>37</v>
      </c>
      <c r="H24" s="713">
        <v>0</v>
      </c>
      <c r="I24" s="707">
        <v>0</v>
      </c>
      <c r="J24" s="97"/>
      <c r="K24" s="714">
        <v>0</v>
      </c>
      <c r="L24" s="757">
        <v>0</v>
      </c>
      <c r="M24" s="709">
        <v>0</v>
      </c>
      <c r="N24" s="1726"/>
      <c r="O24" s="887" t="s">
        <v>42</v>
      </c>
      <c r="P24" s="887" t="s">
        <v>42</v>
      </c>
      <c r="Q24" s="888" t="s">
        <v>42</v>
      </c>
      <c r="R24" s="1659"/>
      <c r="S24" s="1659"/>
      <c r="T24" s="1672"/>
      <c r="U24" s="1659"/>
      <c r="V24" s="1659"/>
      <c r="W24" s="1659"/>
    </row>
    <row r="25" spans="1:23" ht="13.8" thickBot="1">
      <c r="A25" s="2076"/>
      <c r="B25" s="2079"/>
      <c r="C25" s="2082"/>
      <c r="D25" s="1975"/>
      <c r="E25" s="2089"/>
      <c r="F25" s="2434"/>
      <c r="G25" s="164" t="s">
        <v>12</v>
      </c>
      <c r="H25" s="1727">
        <f>H24*1</f>
        <v>0</v>
      </c>
      <c r="I25" s="1727">
        <f>SUM(I24:I24)</f>
        <v>0</v>
      </c>
      <c r="J25" s="1728"/>
      <c r="K25" s="1729">
        <f>SUM(K24:K24)</f>
        <v>0</v>
      </c>
      <c r="L25" s="1729">
        <f>SUM(L24:L24)</f>
        <v>0</v>
      </c>
      <c r="M25" s="1729">
        <f>SUM(M24:M24)</f>
        <v>0</v>
      </c>
      <c r="N25" s="1725"/>
      <c r="O25" s="1045"/>
      <c r="P25" s="727"/>
      <c r="Q25" s="1044"/>
      <c r="R25" s="1659"/>
      <c r="S25" s="1659"/>
      <c r="T25" s="1672"/>
      <c r="U25" s="1659"/>
      <c r="V25" s="1659"/>
      <c r="W25" s="1659"/>
    </row>
    <row r="26" spans="1:23" ht="13.8" thickBot="1">
      <c r="A26" s="227" t="s">
        <v>11</v>
      </c>
      <c r="B26" s="212" t="s">
        <v>13</v>
      </c>
      <c r="C26" s="2083" t="s">
        <v>14</v>
      </c>
      <c r="D26" s="2084"/>
      <c r="E26" s="2084"/>
      <c r="F26" s="2084"/>
      <c r="G26" s="2085"/>
      <c r="H26" s="1730">
        <f t="shared" ref="H26:M26" si="5">H25+H23</f>
        <v>26</v>
      </c>
      <c r="I26" s="1730">
        <f t="shared" si="5"/>
        <v>26</v>
      </c>
      <c r="J26" s="1730">
        <f t="shared" si="5"/>
        <v>0</v>
      </c>
      <c r="K26" s="1730">
        <f t="shared" si="5"/>
        <v>0</v>
      </c>
      <c r="L26" s="1730">
        <f t="shared" si="5"/>
        <v>25</v>
      </c>
      <c r="M26" s="1730">
        <f t="shared" si="5"/>
        <v>30</v>
      </c>
      <c r="N26" s="213"/>
      <c r="O26" s="287"/>
      <c r="P26" s="287"/>
      <c r="Q26" s="288"/>
      <c r="R26" s="1659"/>
      <c r="S26" s="1659"/>
      <c r="T26" s="1659"/>
      <c r="U26" s="1659"/>
      <c r="V26" s="1659"/>
      <c r="W26" s="1659"/>
    </row>
    <row r="27" spans="1:23" ht="13.8" thickBot="1">
      <c r="A27" s="151" t="s">
        <v>11</v>
      </c>
      <c r="B27" s="152" t="s">
        <v>35</v>
      </c>
      <c r="C27" s="2423" t="s">
        <v>884</v>
      </c>
      <c r="D27" s="2424"/>
      <c r="E27" s="2424"/>
      <c r="F27" s="2424"/>
      <c r="G27" s="2424"/>
      <c r="H27" s="2424"/>
      <c r="I27" s="2424"/>
      <c r="J27" s="2424"/>
      <c r="K27" s="2424"/>
      <c r="L27" s="2424"/>
      <c r="M27" s="2424"/>
      <c r="N27" s="2424"/>
      <c r="O27" s="2424"/>
      <c r="P27" s="2424"/>
      <c r="Q27" s="2425"/>
      <c r="R27" s="1659"/>
      <c r="S27" s="1659"/>
      <c r="T27" s="1659"/>
      <c r="U27" s="1659"/>
      <c r="V27" s="1659"/>
      <c r="W27" s="1659"/>
    </row>
    <row r="28" spans="1:23">
      <c r="A28" s="1660" t="s">
        <v>11</v>
      </c>
      <c r="B28" s="247" t="s">
        <v>35</v>
      </c>
      <c r="C28" s="2426" t="s">
        <v>11</v>
      </c>
      <c r="D28" s="1940" t="s">
        <v>885</v>
      </c>
      <c r="E28" s="2086" t="s">
        <v>41</v>
      </c>
      <c r="F28" s="2113" t="s">
        <v>263</v>
      </c>
      <c r="G28" s="2431" t="s">
        <v>37</v>
      </c>
      <c r="H28" s="1817">
        <v>42.9</v>
      </c>
      <c r="I28" s="1051">
        <v>42.9</v>
      </c>
      <c r="J28" s="707">
        <v>0</v>
      </c>
      <c r="K28" s="708">
        <v>0</v>
      </c>
      <c r="L28" s="81">
        <v>30</v>
      </c>
      <c r="M28" s="708">
        <v>30</v>
      </c>
      <c r="N28" s="1731" t="s">
        <v>886</v>
      </c>
      <c r="O28" s="1732" t="s">
        <v>42</v>
      </c>
      <c r="P28" s="1732" t="s">
        <v>42</v>
      </c>
      <c r="Q28" s="1733" t="s">
        <v>42</v>
      </c>
      <c r="R28" s="1659"/>
      <c r="S28" s="1659"/>
      <c r="T28" s="1672"/>
      <c r="U28" s="1659"/>
      <c r="V28" s="1659"/>
      <c r="W28" s="1659"/>
    </row>
    <row r="29" spans="1:23">
      <c r="A29" s="1688"/>
      <c r="B29" s="1485"/>
      <c r="C29" s="2427"/>
      <c r="D29" s="1951"/>
      <c r="E29" s="2088"/>
      <c r="F29" s="2429"/>
      <c r="G29" s="2432"/>
      <c r="H29" s="1818"/>
      <c r="I29" s="1819"/>
      <c r="J29" s="1735"/>
      <c r="K29" s="1736"/>
      <c r="L29" s="1737"/>
      <c r="M29" s="1736"/>
      <c r="N29" s="1738"/>
      <c r="O29" s="1739"/>
      <c r="P29" s="1739"/>
      <c r="Q29" s="1740"/>
      <c r="R29" s="1659"/>
      <c r="S29" s="1659"/>
      <c r="T29" s="1672"/>
      <c r="U29" s="1659"/>
      <c r="V29" s="1659"/>
      <c r="W29" s="1659"/>
    </row>
    <row r="30" spans="1:23" ht="13.8" thickBot="1">
      <c r="A30" s="1741"/>
      <c r="B30" s="260"/>
      <c r="C30" s="2428"/>
      <c r="D30" s="1941"/>
      <c r="E30" s="2089"/>
      <c r="F30" s="2430"/>
      <c r="G30" s="1722" t="s">
        <v>12</v>
      </c>
      <c r="H30" s="1723">
        <f>H28</f>
        <v>42.9</v>
      </c>
      <c r="I30" s="1742">
        <f>I28</f>
        <v>42.9</v>
      </c>
      <c r="J30" s="1742">
        <f>J28</f>
        <v>0</v>
      </c>
      <c r="K30" s="1743">
        <f>K28</f>
        <v>0</v>
      </c>
      <c r="L30" s="1744">
        <f>L28*1</f>
        <v>30</v>
      </c>
      <c r="M30" s="1743">
        <f>M28*1</f>
        <v>30</v>
      </c>
      <c r="N30" s="1745"/>
      <c r="O30" s="1746"/>
      <c r="P30" s="1746"/>
      <c r="Q30" s="1747"/>
      <c r="R30" s="1659"/>
      <c r="S30" s="1659"/>
      <c r="T30" s="1672"/>
      <c r="U30" s="1659"/>
      <c r="V30" s="1659"/>
      <c r="W30" s="1659"/>
    </row>
    <row r="31" spans="1:23" ht="13.8" thickBot="1">
      <c r="A31" s="1660" t="s">
        <v>11</v>
      </c>
      <c r="B31" s="247" t="s">
        <v>35</v>
      </c>
      <c r="C31" s="2426" t="s">
        <v>13</v>
      </c>
      <c r="D31" s="1940" t="s">
        <v>887</v>
      </c>
      <c r="E31" s="2086" t="s">
        <v>41</v>
      </c>
      <c r="F31" s="2113" t="s">
        <v>263</v>
      </c>
      <c r="G31" s="2006" t="s">
        <v>37</v>
      </c>
      <c r="H31" s="719">
        <f>I31+K31</f>
        <v>0</v>
      </c>
      <c r="I31" s="1748">
        <f>I29</f>
        <v>0</v>
      </c>
      <c r="J31" s="707">
        <v>0</v>
      </c>
      <c r="K31" s="708">
        <v>0</v>
      </c>
      <c r="L31" s="709">
        <v>35</v>
      </c>
      <c r="M31" s="709">
        <v>0</v>
      </c>
      <c r="N31" s="1731" t="s">
        <v>888</v>
      </c>
      <c r="O31" s="1732">
        <v>0</v>
      </c>
      <c r="P31" s="1732">
        <v>1</v>
      </c>
      <c r="Q31" s="1733">
        <v>0</v>
      </c>
      <c r="R31" s="1659"/>
      <c r="S31" s="1659"/>
      <c r="T31" s="1672"/>
      <c r="U31" s="1659"/>
      <c r="V31" s="1659"/>
      <c r="W31" s="1659"/>
    </row>
    <row r="32" spans="1:23">
      <c r="A32" s="1688"/>
      <c r="B32" s="1485"/>
      <c r="C32" s="2427"/>
      <c r="D32" s="1951"/>
      <c r="E32" s="2088"/>
      <c r="F32" s="2429"/>
      <c r="G32" s="2440"/>
      <c r="H32" s="1734"/>
      <c r="I32" s="1735"/>
      <c r="J32" s="1735"/>
      <c r="K32" s="1736"/>
      <c r="L32" s="1749"/>
      <c r="M32" s="1749"/>
      <c r="N32" s="1738"/>
      <c r="O32" s="1739"/>
      <c r="P32" s="1739"/>
      <c r="Q32" s="1740"/>
      <c r="R32" s="1659"/>
      <c r="S32" s="1659"/>
      <c r="T32" s="1672"/>
      <c r="U32" s="1659"/>
      <c r="V32" s="1659"/>
      <c r="W32" s="1659"/>
    </row>
    <row r="33" spans="1:23" ht="13.8" thickBot="1">
      <c r="A33" s="1741"/>
      <c r="B33" s="260"/>
      <c r="C33" s="2428"/>
      <c r="D33" s="1941"/>
      <c r="E33" s="2089"/>
      <c r="F33" s="2430"/>
      <c r="G33" s="1722" t="s">
        <v>12</v>
      </c>
      <c r="H33" s="1723">
        <f>H31</f>
        <v>0</v>
      </c>
      <c r="I33" s="1742">
        <f>I31</f>
        <v>0</v>
      </c>
      <c r="J33" s="1742">
        <f>J31</f>
        <v>0</v>
      </c>
      <c r="K33" s="1743">
        <f>K31</f>
        <v>0</v>
      </c>
      <c r="L33" s="1750">
        <f>L31*1</f>
        <v>35</v>
      </c>
      <c r="M33" s="1750">
        <f>M31*1</f>
        <v>0</v>
      </c>
      <c r="N33" s="1745"/>
      <c r="O33" s="1746"/>
      <c r="P33" s="1746"/>
      <c r="Q33" s="1747"/>
      <c r="R33" s="1659"/>
      <c r="S33" s="1659"/>
      <c r="T33" s="1672"/>
      <c r="U33" s="1659"/>
      <c r="V33" s="1659"/>
      <c r="W33" s="1659"/>
    </row>
    <row r="34" spans="1:23" ht="26.4">
      <c r="A34" s="1660" t="s">
        <v>11</v>
      </c>
      <c r="B34" s="247" t="s">
        <v>35</v>
      </c>
      <c r="C34" s="2426" t="s">
        <v>35</v>
      </c>
      <c r="D34" s="1940" t="s">
        <v>889</v>
      </c>
      <c r="E34" s="2086" t="s">
        <v>41</v>
      </c>
      <c r="F34" s="2113" t="s">
        <v>890</v>
      </c>
      <c r="G34" s="702" t="s">
        <v>37</v>
      </c>
      <c r="H34" s="719">
        <v>34.9</v>
      </c>
      <c r="I34" s="707">
        <v>34.9</v>
      </c>
      <c r="J34" s="707"/>
      <c r="K34" s="708">
        <v>0</v>
      </c>
      <c r="L34" s="709">
        <v>35</v>
      </c>
      <c r="M34" s="709">
        <v>35</v>
      </c>
      <c r="N34" s="1726" t="s">
        <v>891</v>
      </c>
      <c r="O34" s="1751">
        <v>3</v>
      </c>
      <c r="P34" s="1751">
        <v>3</v>
      </c>
      <c r="Q34" s="1752">
        <v>3</v>
      </c>
      <c r="R34" s="1659"/>
      <c r="S34" s="1659"/>
      <c r="T34" s="1672"/>
      <c r="U34" s="1659"/>
      <c r="V34" s="1659"/>
      <c r="W34" s="1659"/>
    </row>
    <row r="35" spans="1:23">
      <c r="A35" s="1688"/>
      <c r="B35" s="1485"/>
      <c r="C35" s="2441"/>
      <c r="D35" s="1951"/>
      <c r="E35" s="2087"/>
      <c r="F35" s="2114"/>
      <c r="G35" s="63"/>
      <c r="H35" s="756"/>
      <c r="I35" s="756"/>
      <c r="J35" s="756"/>
      <c r="K35" s="760"/>
      <c r="L35" s="1753"/>
      <c r="M35" s="1753"/>
      <c r="N35" s="1754"/>
      <c r="O35" s="1755"/>
      <c r="P35" s="1755"/>
      <c r="Q35" s="1756"/>
      <c r="R35" s="1659"/>
      <c r="S35" s="1659"/>
      <c r="T35" s="1672"/>
      <c r="U35" s="1659"/>
      <c r="V35" s="1659"/>
      <c r="W35" s="1659"/>
    </row>
    <row r="36" spans="1:23" ht="13.8" thickBot="1">
      <c r="A36" s="1741"/>
      <c r="B36" s="260"/>
      <c r="C36" s="2428"/>
      <c r="D36" s="1941"/>
      <c r="E36" s="2089"/>
      <c r="F36" s="2430"/>
      <c r="G36" s="1722" t="s">
        <v>12</v>
      </c>
      <c r="H36" s="1757">
        <f>H34+H35</f>
        <v>34.9</v>
      </c>
      <c r="I36" s="1723">
        <f>I34</f>
        <v>34.9</v>
      </c>
      <c r="J36" s="1723">
        <f>J34</f>
        <v>0</v>
      </c>
      <c r="K36" s="1758">
        <f>K34</f>
        <v>0</v>
      </c>
      <c r="L36" s="1750">
        <f>L34*1</f>
        <v>35</v>
      </c>
      <c r="M36" s="1750">
        <f>M34*1</f>
        <v>35</v>
      </c>
      <c r="N36" s="1759"/>
      <c r="O36" s="1746"/>
      <c r="P36" s="1746"/>
      <c r="Q36" s="1747"/>
      <c r="R36" s="1659"/>
      <c r="S36" s="1659"/>
      <c r="T36" s="1672"/>
      <c r="U36" s="1659"/>
      <c r="V36" s="1659"/>
      <c r="W36" s="1659"/>
    </row>
    <row r="37" spans="1:23">
      <c r="A37" s="1660" t="s">
        <v>11</v>
      </c>
      <c r="B37" s="247" t="s">
        <v>35</v>
      </c>
      <c r="C37" s="2426" t="s">
        <v>36</v>
      </c>
      <c r="D37" s="2435" t="s">
        <v>892</v>
      </c>
      <c r="E37" s="2086" t="s">
        <v>41</v>
      </c>
      <c r="F37" s="2113" t="s">
        <v>893</v>
      </c>
      <c r="G37" s="1816" t="s">
        <v>37</v>
      </c>
      <c r="H37" s="1817">
        <v>20</v>
      </c>
      <c r="I37" s="1051">
        <v>20</v>
      </c>
      <c r="J37" s="707"/>
      <c r="K37" s="708">
        <v>0</v>
      </c>
      <c r="L37" s="709">
        <v>15</v>
      </c>
      <c r="M37" s="709">
        <v>15</v>
      </c>
      <c r="N37" s="1760" t="s">
        <v>894</v>
      </c>
      <c r="O37" s="1732">
        <v>2</v>
      </c>
      <c r="P37" s="1732">
        <v>2</v>
      </c>
      <c r="Q37" s="1733">
        <v>2</v>
      </c>
      <c r="R37" s="1659"/>
      <c r="S37" s="1659"/>
      <c r="T37" s="1672"/>
      <c r="U37" s="1659"/>
      <c r="V37" s="1659"/>
      <c r="W37" s="1659"/>
    </row>
    <row r="38" spans="1:23" ht="13.8" thickBot="1">
      <c r="A38" s="1741"/>
      <c r="B38" s="260"/>
      <c r="C38" s="2428"/>
      <c r="D38" s="1941"/>
      <c r="E38" s="2089"/>
      <c r="F38" s="2430"/>
      <c r="G38" s="1722" t="s">
        <v>12</v>
      </c>
      <c r="H38" s="1723">
        <f>H37</f>
        <v>20</v>
      </c>
      <c r="I38" s="1723">
        <f>I37</f>
        <v>20</v>
      </c>
      <c r="J38" s="1723">
        <f>J37</f>
        <v>0</v>
      </c>
      <c r="K38" s="1723">
        <f>K37</f>
        <v>0</v>
      </c>
      <c r="L38" s="1723">
        <f>L37*1</f>
        <v>15</v>
      </c>
      <c r="M38" s="1723">
        <f>M37*1</f>
        <v>15</v>
      </c>
      <c r="N38" s="1761"/>
      <c r="O38" s="1746"/>
      <c r="P38" s="1746"/>
      <c r="Q38" s="1747"/>
      <c r="R38" s="1659"/>
      <c r="S38" s="1659"/>
      <c r="T38" s="1672"/>
      <c r="U38" s="1659"/>
      <c r="V38" s="1659"/>
      <c r="W38" s="1659"/>
    </row>
    <row r="39" spans="1:23" ht="13.8" thickBot="1">
      <c r="A39" s="1741"/>
      <c r="B39" s="260"/>
      <c r="C39" s="1762"/>
      <c r="D39" s="1648"/>
      <c r="E39" s="1763"/>
      <c r="F39" s="1764"/>
      <c r="G39" s="1722"/>
      <c r="H39" s="1723"/>
      <c r="I39" s="1742"/>
      <c r="J39" s="1742"/>
      <c r="K39" s="1743"/>
      <c r="L39" s="1750"/>
      <c r="M39" s="1758"/>
      <c r="N39" s="1765"/>
      <c r="O39" s="686"/>
      <c r="P39" s="728"/>
      <c r="Q39" s="687"/>
      <c r="R39" s="1659"/>
      <c r="S39" s="1659"/>
      <c r="T39" s="1672"/>
      <c r="U39" s="1659"/>
      <c r="V39" s="1659"/>
      <c r="W39" s="1659"/>
    </row>
    <row r="40" spans="1:23" ht="13.8" thickBot="1">
      <c r="A40" s="1690" t="s">
        <v>11</v>
      </c>
      <c r="B40" s="245" t="s">
        <v>35</v>
      </c>
      <c r="C40" s="2436" t="s">
        <v>14</v>
      </c>
      <c r="D40" s="2437"/>
      <c r="E40" s="2437"/>
      <c r="F40" s="2437"/>
      <c r="G40" s="2437"/>
      <c r="H40" s="1766">
        <f t="shared" ref="H40:M40" si="6">H30+H38+H36+H33</f>
        <v>97.8</v>
      </c>
      <c r="I40" s="1766">
        <f t="shared" si="6"/>
        <v>97.8</v>
      </c>
      <c r="J40" s="1766">
        <f t="shared" si="6"/>
        <v>0</v>
      </c>
      <c r="K40" s="1766">
        <f t="shared" si="6"/>
        <v>0</v>
      </c>
      <c r="L40" s="1766">
        <f t="shared" si="6"/>
        <v>115</v>
      </c>
      <c r="M40" s="1766">
        <f t="shared" si="6"/>
        <v>80</v>
      </c>
      <c r="N40" s="1767"/>
      <c r="O40" s="214"/>
      <c r="P40" s="214"/>
      <c r="Q40" s="215"/>
      <c r="R40" s="675"/>
      <c r="S40" s="675"/>
      <c r="T40" s="675"/>
      <c r="U40" s="675"/>
      <c r="V40" s="675"/>
      <c r="W40" s="675"/>
    </row>
    <row r="41" spans="1:23" ht="13.8" thickBot="1">
      <c r="A41" s="151" t="s">
        <v>11</v>
      </c>
      <c r="B41" s="2438" t="s">
        <v>64</v>
      </c>
      <c r="C41" s="2439"/>
      <c r="D41" s="2439"/>
      <c r="E41" s="2439"/>
      <c r="F41" s="2439"/>
      <c r="G41" s="2439"/>
      <c r="H41" s="1768">
        <f t="shared" ref="H41:M41" si="7">H40+H26+H17</f>
        <v>179.4</v>
      </c>
      <c r="I41" s="1768">
        <f t="shared" si="7"/>
        <v>179.4</v>
      </c>
      <c r="J41" s="1768">
        <f t="shared" si="7"/>
        <v>0</v>
      </c>
      <c r="K41" s="1768">
        <f t="shared" si="7"/>
        <v>0</v>
      </c>
      <c r="L41" s="1768">
        <f t="shared" si="7"/>
        <v>207</v>
      </c>
      <c r="M41" s="1768">
        <f t="shared" si="7"/>
        <v>180</v>
      </c>
      <c r="N41" s="1769"/>
      <c r="O41" s="228"/>
      <c r="P41" s="228"/>
      <c r="Q41" s="229"/>
      <c r="R41" s="675"/>
      <c r="S41" s="675"/>
      <c r="T41" s="675"/>
      <c r="U41" s="675"/>
      <c r="V41" s="675"/>
      <c r="W41" s="675"/>
    </row>
    <row r="42" spans="1:23" ht="13.8" thickBot="1">
      <c r="A42" s="150" t="s">
        <v>13</v>
      </c>
      <c r="B42" s="2146" t="s">
        <v>895</v>
      </c>
      <c r="C42" s="2146"/>
      <c r="D42" s="2146"/>
      <c r="E42" s="2146"/>
      <c r="F42" s="2146"/>
      <c r="G42" s="2146"/>
      <c r="H42" s="2146"/>
      <c r="I42" s="2146"/>
      <c r="J42" s="2146"/>
      <c r="K42" s="2146"/>
      <c r="L42" s="2146"/>
      <c r="M42" s="2146"/>
      <c r="N42" s="2146"/>
      <c r="O42" s="2146"/>
      <c r="P42" s="2146"/>
      <c r="Q42" s="2147"/>
      <c r="R42" s="675"/>
      <c r="S42" s="675"/>
      <c r="T42" s="675"/>
      <c r="U42" s="675"/>
      <c r="V42" s="675"/>
      <c r="W42" s="675"/>
    </row>
    <row r="43" spans="1:23" ht="13.8" thickBot="1">
      <c r="A43" s="151" t="s">
        <v>13</v>
      </c>
      <c r="B43" s="152" t="s">
        <v>11</v>
      </c>
      <c r="C43" s="2148" t="s">
        <v>896</v>
      </c>
      <c r="D43" s="2148"/>
      <c r="E43" s="2148"/>
      <c r="F43" s="2148"/>
      <c r="G43" s="2148"/>
      <c r="H43" s="2148"/>
      <c r="I43" s="2148"/>
      <c r="J43" s="2148"/>
      <c r="K43" s="2148"/>
      <c r="L43" s="2148"/>
      <c r="M43" s="2148"/>
      <c r="N43" s="2148"/>
      <c r="O43" s="2148"/>
      <c r="P43" s="2148"/>
      <c r="Q43" s="2149"/>
      <c r="R43" s="675"/>
      <c r="S43" s="675"/>
      <c r="T43" s="675"/>
      <c r="U43" s="675"/>
      <c r="V43" s="675"/>
      <c r="W43" s="675"/>
    </row>
    <row r="44" spans="1:23">
      <c r="A44" s="2401" t="s">
        <v>13</v>
      </c>
      <c r="B44" s="2404" t="s">
        <v>11</v>
      </c>
      <c r="C44" s="2080" t="s">
        <v>11</v>
      </c>
      <c r="D44" s="1917" t="s">
        <v>897</v>
      </c>
      <c r="E44" s="2086" t="s">
        <v>41</v>
      </c>
      <c r="F44" s="2444" t="s">
        <v>898</v>
      </c>
      <c r="G44" s="1678" t="s">
        <v>37</v>
      </c>
      <c r="H44" s="699">
        <f>I44+K44</f>
        <v>3</v>
      </c>
      <c r="I44" s="700">
        <v>3</v>
      </c>
      <c r="J44" s="700">
        <v>0</v>
      </c>
      <c r="K44" s="701">
        <v>0</v>
      </c>
      <c r="L44" s="1770">
        <v>5</v>
      </c>
      <c r="M44" s="1771">
        <v>6</v>
      </c>
      <c r="N44" s="2446" t="s">
        <v>899</v>
      </c>
      <c r="O44" s="1772" t="s">
        <v>42</v>
      </c>
      <c r="P44" s="1773" t="s">
        <v>42</v>
      </c>
      <c r="Q44" s="1774" t="s">
        <v>42</v>
      </c>
      <c r="R44" s="675"/>
      <c r="S44" s="675"/>
      <c r="T44" s="675"/>
      <c r="U44" s="675"/>
      <c r="V44" s="675"/>
      <c r="W44" s="675"/>
    </row>
    <row r="45" spans="1:23">
      <c r="A45" s="2402"/>
      <c r="B45" s="2405"/>
      <c r="C45" s="2407"/>
      <c r="D45" s="1918"/>
      <c r="E45" s="2088"/>
      <c r="F45" s="2409"/>
      <c r="G45" s="25"/>
      <c r="H45" s="44"/>
      <c r="I45" s="26"/>
      <c r="J45" s="26"/>
      <c r="K45" s="45"/>
      <c r="L45" s="29"/>
      <c r="M45" s="27"/>
      <c r="N45" s="2447"/>
      <c r="O45" s="178"/>
      <c r="P45" s="179"/>
      <c r="Q45" s="180"/>
      <c r="R45" s="675"/>
      <c r="S45" s="675"/>
      <c r="T45" s="675"/>
      <c r="U45" s="675"/>
      <c r="V45" s="675"/>
      <c r="W45" s="675"/>
    </row>
    <row r="46" spans="1:23" ht="13.8" thickBot="1">
      <c r="A46" s="2403"/>
      <c r="B46" s="2406"/>
      <c r="C46" s="2082"/>
      <c r="D46" s="1919"/>
      <c r="E46" s="2089"/>
      <c r="F46" s="2410"/>
      <c r="G46" s="181" t="s">
        <v>12</v>
      </c>
      <c r="H46" s="1675">
        <f t="shared" ref="H46:M46" si="8">H44+H45</f>
        <v>3</v>
      </c>
      <c r="I46" s="1675">
        <f t="shared" si="8"/>
        <v>3</v>
      </c>
      <c r="J46" s="1675">
        <f t="shared" si="8"/>
        <v>0</v>
      </c>
      <c r="K46" s="1675">
        <f t="shared" si="8"/>
        <v>0</v>
      </c>
      <c r="L46" s="1674">
        <f t="shared" si="8"/>
        <v>5</v>
      </c>
      <c r="M46" s="1674">
        <f t="shared" si="8"/>
        <v>6</v>
      </c>
      <c r="N46" s="1775"/>
      <c r="O46" s="183"/>
      <c r="P46" s="184"/>
      <c r="Q46" s="185"/>
      <c r="R46" s="675"/>
      <c r="S46" s="675"/>
      <c r="T46" s="675"/>
      <c r="U46" s="675"/>
      <c r="V46" s="675"/>
      <c r="W46" s="675"/>
    </row>
    <row r="47" spans="1:23" ht="39.6">
      <c r="A47" s="2401" t="s">
        <v>13</v>
      </c>
      <c r="B47" s="2404" t="s">
        <v>11</v>
      </c>
      <c r="C47" s="2080" t="s">
        <v>35</v>
      </c>
      <c r="D47" s="1917" t="s">
        <v>900</v>
      </c>
      <c r="E47" s="2086" t="s">
        <v>41</v>
      </c>
      <c r="F47" s="2444" t="s">
        <v>898</v>
      </c>
      <c r="G47" s="1813" t="s">
        <v>37</v>
      </c>
      <c r="H47" s="1814">
        <v>68.599999999999994</v>
      </c>
      <c r="I47" s="1815">
        <v>68.599999999999994</v>
      </c>
      <c r="J47" s="1663">
        <v>0</v>
      </c>
      <c r="K47" s="1664">
        <v>0</v>
      </c>
      <c r="L47" s="1665">
        <v>100</v>
      </c>
      <c r="M47" s="1665">
        <v>110</v>
      </c>
      <c r="N47" s="1776" t="s">
        <v>901</v>
      </c>
      <c r="O47" s="1777" t="s">
        <v>42</v>
      </c>
      <c r="P47" s="1778" t="s">
        <v>42</v>
      </c>
      <c r="Q47" s="1779" t="s">
        <v>42</v>
      </c>
      <c r="R47" s="675"/>
      <c r="S47" s="675"/>
      <c r="T47" s="675"/>
      <c r="U47" s="675"/>
      <c r="V47" s="675"/>
      <c r="W47" s="675"/>
    </row>
    <row r="48" spans="1:23">
      <c r="A48" s="2442"/>
      <c r="B48" s="2443"/>
      <c r="C48" s="2081"/>
      <c r="D48" s="1918"/>
      <c r="E48" s="2087"/>
      <c r="F48" s="2445"/>
      <c r="G48" s="1705"/>
      <c r="H48" s="67"/>
      <c r="I48" s="59"/>
      <c r="J48" s="59"/>
      <c r="K48" s="75"/>
      <c r="L48" s="1780"/>
      <c r="M48" s="1780"/>
      <c r="N48" s="1809"/>
      <c r="O48" s="1810"/>
      <c r="P48" s="1811"/>
      <c r="Q48" s="1812"/>
      <c r="R48" s="675"/>
      <c r="S48" s="675"/>
      <c r="T48" s="675"/>
      <c r="U48" s="675"/>
      <c r="V48" s="675"/>
      <c r="W48" s="675"/>
    </row>
    <row r="49" spans="1:23">
      <c r="A49" s="2442"/>
      <c r="B49" s="2443"/>
      <c r="C49" s="2081"/>
      <c r="D49" s="1918"/>
      <c r="E49" s="2087"/>
      <c r="F49" s="2445"/>
      <c r="G49" s="1705"/>
      <c r="H49" s="67"/>
      <c r="I49" s="59"/>
      <c r="J49" s="59"/>
      <c r="K49" s="75"/>
      <c r="L49" s="1780"/>
      <c r="M49" s="1780"/>
      <c r="N49" s="1809"/>
      <c r="O49" s="1810"/>
      <c r="P49" s="1811"/>
      <c r="Q49" s="1812"/>
      <c r="R49" s="675"/>
      <c r="S49" s="675"/>
      <c r="T49" s="675"/>
      <c r="U49" s="675"/>
      <c r="V49" s="675"/>
      <c r="W49" s="675"/>
    </row>
    <row r="50" spans="1:23" ht="39.6">
      <c r="A50" s="2402"/>
      <c r="B50" s="2405"/>
      <c r="C50" s="2407"/>
      <c r="D50" s="1918"/>
      <c r="E50" s="2088"/>
      <c r="F50" s="2409"/>
      <c r="G50" s="1649"/>
      <c r="H50" s="67"/>
      <c r="I50" s="1669"/>
      <c r="J50" s="1669"/>
      <c r="K50" s="1670"/>
      <c r="L50" s="61"/>
      <c r="M50" s="61"/>
      <c r="N50" s="1781" t="s">
        <v>902</v>
      </c>
      <c r="O50" s="1782" t="s">
        <v>42</v>
      </c>
      <c r="P50" s="1783" t="s">
        <v>42</v>
      </c>
      <c r="Q50" s="862" t="s">
        <v>42</v>
      </c>
      <c r="R50" s="675"/>
      <c r="S50" s="675"/>
      <c r="T50" s="675"/>
      <c r="U50" s="675"/>
      <c r="V50" s="675"/>
      <c r="W50" s="675"/>
    </row>
    <row r="51" spans="1:23" ht="13.8" thickBot="1">
      <c r="A51" s="2403"/>
      <c r="B51" s="2406"/>
      <c r="C51" s="2082"/>
      <c r="D51" s="1919"/>
      <c r="E51" s="2089"/>
      <c r="F51" s="2410"/>
      <c r="G51" s="181" t="s">
        <v>12</v>
      </c>
      <c r="H51" s="1784">
        <f t="shared" ref="H51:M51" si="9">H47+H50</f>
        <v>68.599999999999994</v>
      </c>
      <c r="I51" s="1784">
        <f t="shared" si="9"/>
        <v>68.599999999999994</v>
      </c>
      <c r="J51" s="1784">
        <f t="shared" si="9"/>
        <v>0</v>
      </c>
      <c r="K51" s="1784">
        <f t="shared" si="9"/>
        <v>0</v>
      </c>
      <c r="L51" s="1784">
        <f t="shared" si="9"/>
        <v>100</v>
      </c>
      <c r="M51" s="1784">
        <f t="shared" si="9"/>
        <v>110</v>
      </c>
      <c r="N51" s="1785"/>
      <c r="O51" s="1786"/>
      <c r="P51" s="1787"/>
      <c r="Q51" s="1677"/>
      <c r="R51" s="675"/>
      <c r="S51" s="675"/>
      <c r="T51" s="675"/>
      <c r="U51" s="675"/>
      <c r="V51" s="675"/>
      <c r="W51" s="675"/>
    </row>
    <row r="52" spans="1:23" ht="13.8" thickBot="1">
      <c r="A52" s="1690" t="s">
        <v>13</v>
      </c>
      <c r="B52" s="245" t="s">
        <v>11</v>
      </c>
      <c r="C52" s="2436" t="s">
        <v>14</v>
      </c>
      <c r="D52" s="2437"/>
      <c r="E52" s="2437"/>
      <c r="F52" s="2437"/>
      <c r="G52" s="2437"/>
      <c r="H52" s="1766">
        <f>H51+H46</f>
        <v>71.599999999999994</v>
      </c>
      <c r="I52" s="1766">
        <f t="shared" ref="I52:M52" si="10">I51+I46</f>
        <v>71.599999999999994</v>
      </c>
      <c r="J52" s="1766">
        <f t="shared" si="10"/>
        <v>0</v>
      </c>
      <c r="K52" s="1766">
        <f t="shared" si="10"/>
        <v>0</v>
      </c>
      <c r="L52" s="1766">
        <f t="shared" si="10"/>
        <v>105</v>
      </c>
      <c r="M52" s="1766">
        <f t="shared" si="10"/>
        <v>116</v>
      </c>
      <c r="N52" s="1767"/>
      <c r="O52" s="214"/>
      <c r="P52" s="214"/>
      <c r="Q52" s="215"/>
      <c r="R52" s="675"/>
      <c r="S52" s="675"/>
      <c r="T52" s="675"/>
      <c r="U52" s="675"/>
      <c r="V52" s="675"/>
      <c r="W52" s="675"/>
    </row>
    <row r="53" spans="1:23" ht="13.8" thickBot="1">
      <c r="A53" s="151" t="s">
        <v>13</v>
      </c>
      <c r="B53" s="152" t="s">
        <v>13</v>
      </c>
      <c r="C53" s="2148" t="s">
        <v>903</v>
      </c>
      <c r="D53" s="2148"/>
      <c r="E53" s="2148"/>
      <c r="F53" s="2148"/>
      <c r="G53" s="2148"/>
      <c r="H53" s="2148"/>
      <c r="I53" s="2148"/>
      <c r="J53" s="2148"/>
      <c r="K53" s="2148"/>
      <c r="L53" s="2148"/>
      <c r="M53" s="2148"/>
      <c r="N53" s="2148"/>
      <c r="O53" s="2454"/>
      <c r="P53" s="2454"/>
      <c r="Q53" s="2455"/>
      <c r="R53" s="675"/>
      <c r="S53" s="675"/>
      <c r="T53" s="675"/>
      <c r="U53" s="675"/>
      <c r="V53" s="675"/>
      <c r="W53" s="675"/>
    </row>
    <row r="54" spans="1:23">
      <c r="A54" s="2401" t="s">
        <v>13</v>
      </c>
      <c r="B54" s="2404" t="s">
        <v>13</v>
      </c>
      <c r="C54" s="2080" t="s">
        <v>11</v>
      </c>
      <c r="D54" s="1917" t="s">
        <v>904</v>
      </c>
      <c r="E54" s="2086" t="s">
        <v>41</v>
      </c>
      <c r="F54" s="2444" t="s">
        <v>905</v>
      </c>
      <c r="G54" s="1678" t="s">
        <v>37</v>
      </c>
      <c r="H54" s="699">
        <f>I54+K54</f>
        <v>606.70000000000005</v>
      </c>
      <c r="I54" s="700">
        <v>606.70000000000005</v>
      </c>
      <c r="J54" s="700">
        <v>0</v>
      </c>
      <c r="K54" s="701">
        <v>0</v>
      </c>
      <c r="L54" s="1770">
        <v>606.70000000000005</v>
      </c>
      <c r="M54" s="1771">
        <v>606.70000000000005</v>
      </c>
      <c r="N54" s="2456" t="s">
        <v>906</v>
      </c>
      <c r="O54" s="1788"/>
      <c r="P54" s="1788"/>
      <c r="Q54" s="1789"/>
      <c r="R54" s="675"/>
      <c r="S54" s="675"/>
      <c r="T54" s="675"/>
      <c r="U54" s="675"/>
      <c r="V54" s="675"/>
      <c r="W54" s="675"/>
    </row>
    <row r="55" spans="1:23" ht="13.8" thickBot="1">
      <c r="A55" s="2402"/>
      <c r="B55" s="2405"/>
      <c r="C55" s="2407"/>
      <c r="D55" s="1918"/>
      <c r="E55" s="2088"/>
      <c r="F55" s="2409"/>
      <c r="G55" s="25" t="s">
        <v>37</v>
      </c>
      <c r="H55" s="44">
        <f>I55+K55</f>
        <v>0</v>
      </c>
      <c r="I55" s="26">
        <v>0</v>
      </c>
      <c r="J55" s="26">
        <v>0</v>
      </c>
      <c r="K55" s="45">
        <v>0</v>
      </c>
      <c r="L55" s="29">
        <v>0</v>
      </c>
      <c r="M55" s="27">
        <v>0</v>
      </c>
      <c r="N55" s="2457"/>
      <c r="O55" s="761">
        <v>50</v>
      </c>
      <c r="P55" s="761">
        <v>50</v>
      </c>
      <c r="Q55" s="185">
        <v>50</v>
      </c>
      <c r="R55" s="675"/>
      <c r="S55" s="675"/>
      <c r="T55" s="675"/>
      <c r="U55" s="675"/>
      <c r="V55" s="675"/>
      <c r="W55" s="675"/>
    </row>
    <row r="56" spans="1:23" ht="13.8" thickBot="1">
      <c r="A56" s="2403"/>
      <c r="B56" s="2406"/>
      <c r="C56" s="2082"/>
      <c r="D56" s="1919"/>
      <c r="E56" s="2089"/>
      <c r="F56" s="2410"/>
      <c r="G56" s="181" t="s">
        <v>12</v>
      </c>
      <c r="H56" s="1675">
        <f>H54+H55</f>
        <v>606.70000000000005</v>
      </c>
      <c r="I56" s="1675">
        <f>I54+I55</f>
        <v>606.70000000000005</v>
      </c>
      <c r="J56" s="1692"/>
      <c r="K56" s="1790"/>
      <c r="L56" s="1674">
        <f>L54+L55</f>
        <v>606.70000000000005</v>
      </c>
      <c r="M56" s="1674">
        <f>M54+M55</f>
        <v>606.70000000000005</v>
      </c>
      <c r="N56" s="1791" t="s">
        <v>907</v>
      </c>
      <c r="O56" s="761" t="s">
        <v>42</v>
      </c>
      <c r="P56" s="761" t="s">
        <v>42</v>
      </c>
      <c r="Q56" s="185" t="s">
        <v>42</v>
      </c>
      <c r="R56" s="675"/>
      <c r="S56" s="675"/>
      <c r="T56" s="675"/>
      <c r="U56" s="675"/>
      <c r="V56" s="675"/>
      <c r="W56" s="675"/>
    </row>
    <row r="57" spans="1:23" ht="13.8" thickBot="1">
      <c r="A57" s="1690" t="s">
        <v>13</v>
      </c>
      <c r="B57" s="245" t="s">
        <v>13</v>
      </c>
      <c r="C57" s="2436" t="s">
        <v>14</v>
      </c>
      <c r="D57" s="2437"/>
      <c r="E57" s="2437"/>
      <c r="F57" s="2437"/>
      <c r="G57" s="2437"/>
      <c r="H57" s="1792">
        <f t="shared" ref="H57:M57" si="11">H56*1</f>
        <v>606.70000000000005</v>
      </c>
      <c r="I57" s="1766">
        <f t="shared" si="11"/>
        <v>606.70000000000005</v>
      </c>
      <c r="J57" s="1766">
        <f t="shared" si="11"/>
        <v>0</v>
      </c>
      <c r="K57" s="1766">
        <f t="shared" si="11"/>
        <v>0</v>
      </c>
      <c r="L57" s="1766">
        <f t="shared" si="11"/>
        <v>606.70000000000005</v>
      </c>
      <c r="M57" s="1766">
        <f t="shared" si="11"/>
        <v>606.70000000000005</v>
      </c>
      <c r="N57" s="1767"/>
      <c r="O57" s="214"/>
      <c r="P57" s="214"/>
      <c r="Q57" s="215"/>
      <c r="R57" s="675"/>
      <c r="S57" s="675"/>
      <c r="T57" s="675"/>
      <c r="U57" s="675"/>
      <c r="V57" s="675"/>
      <c r="W57" s="675"/>
    </row>
    <row r="58" spans="1:23" ht="13.8" thickBot="1">
      <c r="A58" s="151" t="s">
        <v>13</v>
      </c>
      <c r="B58" s="2438" t="s">
        <v>64</v>
      </c>
      <c r="C58" s="2439"/>
      <c r="D58" s="2439"/>
      <c r="E58" s="2439"/>
      <c r="F58" s="2439"/>
      <c r="G58" s="2439"/>
      <c r="H58" s="322">
        <f t="shared" ref="H58:M58" si="12">H57+H52</f>
        <v>678.30000000000007</v>
      </c>
      <c r="I58" s="322">
        <f t="shared" si="12"/>
        <v>678.30000000000007</v>
      </c>
      <c r="J58" s="322">
        <f t="shared" si="12"/>
        <v>0</v>
      </c>
      <c r="K58" s="322">
        <f t="shared" si="12"/>
        <v>0</v>
      </c>
      <c r="L58" s="322">
        <f t="shared" si="12"/>
        <v>711.7</v>
      </c>
      <c r="M58" s="322">
        <f t="shared" si="12"/>
        <v>722.7</v>
      </c>
      <c r="N58" s="1769"/>
      <c r="O58" s="228"/>
      <c r="P58" s="228"/>
      <c r="Q58" s="229"/>
      <c r="R58" s="675"/>
      <c r="S58" s="675"/>
      <c r="T58" s="675"/>
      <c r="U58" s="675"/>
      <c r="V58" s="675"/>
      <c r="W58" s="675"/>
    </row>
    <row r="59" spans="1:23" ht="13.8" thickBot="1">
      <c r="A59" s="308" t="s">
        <v>11</v>
      </c>
      <c r="B59" s="2107" t="s">
        <v>15</v>
      </c>
      <c r="C59" s="2107"/>
      <c r="D59" s="2107"/>
      <c r="E59" s="2107"/>
      <c r="F59" s="2107"/>
      <c r="G59" s="2107"/>
      <c r="H59" s="1793">
        <f>H58+H41</f>
        <v>857.7</v>
      </c>
      <c r="I59" s="1793">
        <f t="shared" ref="I59:M59" si="13">I58+I41</f>
        <v>857.7</v>
      </c>
      <c r="J59" s="1793">
        <f t="shared" si="13"/>
        <v>0</v>
      </c>
      <c r="K59" s="1793">
        <f t="shared" si="13"/>
        <v>0</v>
      </c>
      <c r="L59" s="1793">
        <f t="shared" si="13"/>
        <v>918.7</v>
      </c>
      <c r="M59" s="1793">
        <f t="shared" si="13"/>
        <v>902.7</v>
      </c>
      <c r="N59" s="2448"/>
      <c r="O59" s="2449"/>
      <c r="P59" s="2449"/>
      <c r="Q59" s="2450"/>
      <c r="R59" s="1659"/>
      <c r="S59" s="1659"/>
      <c r="T59" s="1659"/>
      <c r="U59" s="1659"/>
      <c r="V59" s="1659"/>
      <c r="W59" s="1659"/>
    </row>
    <row r="60" spans="1:23">
      <c r="A60" s="1794"/>
      <c r="B60" s="1795"/>
      <c r="C60" s="1795"/>
      <c r="D60" s="1795"/>
      <c r="E60" s="1795"/>
      <c r="F60" s="1795"/>
      <c r="G60" s="1795"/>
      <c r="H60" s="1796"/>
      <c r="I60" s="1796"/>
      <c r="J60" s="1796"/>
      <c r="K60" s="1796"/>
      <c r="L60" s="1796"/>
      <c r="M60" s="1796"/>
      <c r="N60" s="726"/>
      <c r="O60" s="726"/>
      <c r="P60" s="726"/>
      <c r="Q60" s="726"/>
      <c r="R60" s="675"/>
      <c r="S60" s="675"/>
      <c r="T60" s="675"/>
      <c r="U60" s="675"/>
      <c r="V60" s="675"/>
      <c r="W60" s="675"/>
    </row>
    <row r="61" spans="1:23">
      <c r="A61" s="1794"/>
      <c r="B61" s="1795"/>
      <c r="C61" s="1795"/>
      <c r="D61" s="1795"/>
      <c r="E61" s="1795"/>
      <c r="F61" s="1795"/>
      <c r="G61" s="1795"/>
      <c r="H61" s="1796"/>
      <c r="I61" s="1796"/>
      <c r="J61" s="1796"/>
      <c r="K61" s="1796"/>
      <c r="L61" s="1796"/>
      <c r="M61" s="1796"/>
      <c r="N61" s="726"/>
      <c r="O61" s="726"/>
      <c r="P61" s="726"/>
      <c r="Q61" s="726"/>
      <c r="R61" s="675"/>
      <c r="S61" s="675"/>
      <c r="T61" s="675"/>
      <c r="U61" s="675"/>
      <c r="V61" s="675"/>
      <c r="W61" s="675"/>
    </row>
    <row r="62" spans="1:23">
      <c r="A62" s="675"/>
      <c r="B62" s="675"/>
      <c r="C62" s="675"/>
      <c r="D62" s="1797"/>
      <c r="E62" s="1798"/>
      <c r="F62" s="2025" t="s">
        <v>16</v>
      </c>
      <c r="G62" s="2451"/>
      <c r="H62" s="2451"/>
      <c r="I62" s="2451"/>
      <c r="J62" s="2451"/>
      <c r="K62" s="2451"/>
      <c r="L62" s="2451"/>
      <c r="M62" s="2451"/>
      <c r="N62" s="675"/>
      <c r="O62" s="293"/>
      <c r="P62" s="675"/>
      <c r="Q62" s="675"/>
      <c r="R62" s="307"/>
      <c r="S62" s="675"/>
      <c r="T62" s="675"/>
      <c r="U62" s="675"/>
      <c r="V62" s="675"/>
      <c r="W62" s="675"/>
    </row>
    <row r="63" spans="1:23" ht="16.2" thickBot="1">
      <c r="A63" s="675"/>
      <c r="B63" s="675"/>
      <c r="C63" s="675"/>
      <c r="D63" s="1797"/>
      <c r="E63" s="1798"/>
      <c r="F63" s="1647"/>
      <c r="G63" s="1799"/>
      <c r="H63" s="1799"/>
      <c r="I63" s="1799"/>
      <c r="J63" s="1799"/>
      <c r="K63" s="1799"/>
      <c r="L63" s="1799"/>
      <c r="M63" s="1799"/>
      <c r="N63" s="675"/>
      <c r="O63" s="293"/>
      <c r="P63" s="675"/>
      <c r="Q63" s="675"/>
      <c r="R63" s="307"/>
      <c r="S63" s="675"/>
      <c r="T63" s="675"/>
      <c r="U63" s="675"/>
      <c r="V63" s="675"/>
      <c r="W63" s="675"/>
    </row>
    <row r="64" spans="1:23" ht="34.200000000000003" customHeight="1" thickBot="1">
      <c r="A64" s="675"/>
      <c r="B64" s="675"/>
      <c r="C64" s="675"/>
      <c r="D64" s="2099" t="s">
        <v>17</v>
      </c>
      <c r="E64" s="2452"/>
      <c r="F64" s="2452"/>
      <c r="G64" s="2452"/>
      <c r="H64" s="2453"/>
      <c r="I64" s="2153" t="s">
        <v>530</v>
      </c>
      <c r="J64" s="2154"/>
      <c r="K64" s="2154"/>
      <c r="L64" s="2155"/>
      <c r="M64" s="675"/>
      <c r="N64" s="675"/>
      <c r="O64" s="293"/>
      <c r="P64" s="675"/>
      <c r="Q64" s="675"/>
      <c r="R64" s="675"/>
      <c r="S64" s="675"/>
      <c r="T64" s="675"/>
      <c r="U64" s="675"/>
      <c r="V64" s="675"/>
      <c r="W64" s="675"/>
    </row>
    <row r="65" spans="1:23" ht="13.8" thickBot="1">
      <c r="A65" s="675"/>
      <c r="B65" s="675"/>
      <c r="C65" s="675"/>
      <c r="D65" s="2207" t="s">
        <v>18</v>
      </c>
      <c r="E65" s="2208"/>
      <c r="F65" s="2208"/>
      <c r="G65" s="2208"/>
      <c r="H65" s="2209"/>
      <c r="I65" s="2096">
        <f>I66+I67+I68+I69+I70+I71+I72</f>
        <v>857.7</v>
      </c>
      <c r="J65" s="2097"/>
      <c r="K65" s="2097"/>
      <c r="L65" s="2098"/>
      <c r="M65" s="675"/>
      <c r="N65" s="675"/>
      <c r="O65" s="293"/>
      <c r="P65" s="675"/>
      <c r="Q65" s="675"/>
      <c r="R65" s="675"/>
      <c r="S65" s="675"/>
      <c r="T65" s="675"/>
      <c r="U65" s="675"/>
      <c r="V65" s="675"/>
      <c r="W65" s="675"/>
    </row>
    <row r="66" spans="1:23">
      <c r="A66" s="675"/>
      <c r="B66" s="675"/>
      <c r="C66" s="675"/>
      <c r="D66" s="2458" t="s">
        <v>65</v>
      </c>
      <c r="E66" s="2459"/>
      <c r="F66" s="2459"/>
      <c r="G66" s="2459"/>
      <c r="H66" s="2460"/>
      <c r="I66" s="2461">
        <v>857.7</v>
      </c>
      <c r="J66" s="2462"/>
      <c r="K66" s="2462"/>
      <c r="L66" s="2463"/>
      <c r="M66" s="675"/>
      <c r="N66" s="675"/>
      <c r="O66" s="293"/>
      <c r="P66" s="675"/>
      <c r="Q66" s="675"/>
      <c r="R66" s="675"/>
      <c r="S66" s="675"/>
      <c r="T66" s="675"/>
      <c r="U66" s="675"/>
      <c r="V66" s="675"/>
      <c r="W66" s="675"/>
    </row>
    <row r="67" spans="1:23">
      <c r="A67" s="675"/>
      <c r="B67" s="675"/>
      <c r="C67" s="675"/>
      <c r="D67" s="2226" t="s">
        <v>66</v>
      </c>
      <c r="E67" s="2464"/>
      <c r="F67" s="2464"/>
      <c r="G67" s="2464"/>
      <c r="H67" s="2465"/>
      <c r="I67" s="2466">
        <v>0</v>
      </c>
      <c r="J67" s="2213"/>
      <c r="K67" s="2213"/>
      <c r="L67" s="2214"/>
      <c r="M67" s="675"/>
      <c r="N67" s="675"/>
      <c r="O67" s="293"/>
      <c r="P67" s="675"/>
      <c r="Q67" s="675"/>
      <c r="R67" s="675"/>
      <c r="S67" s="675"/>
      <c r="T67" s="675"/>
      <c r="U67" s="675"/>
      <c r="V67" s="675"/>
      <c r="W67" s="675"/>
    </row>
    <row r="68" spans="1:23">
      <c r="A68" s="675"/>
      <c r="B68" s="675"/>
      <c r="C68" s="675"/>
      <c r="D68" s="2210" t="s">
        <v>908</v>
      </c>
      <c r="E68" s="2211"/>
      <c r="F68" s="2211"/>
      <c r="G68" s="2211"/>
      <c r="H68" s="2476"/>
      <c r="I68" s="2466">
        <v>0</v>
      </c>
      <c r="J68" s="2213"/>
      <c r="K68" s="2213"/>
      <c r="L68" s="2214"/>
      <c r="M68" s="675"/>
      <c r="N68" s="675"/>
      <c r="O68" s="293"/>
      <c r="P68" s="675"/>
      <c r="Q68" s="675"/>
      <c r="R68" s="675"/>
      <c r="S68" s="675"/>
      <c r="T68" s="675"/>
      <c r="U68" s="675"/>
      <c r="V68" s="675"/>
      <c r="W68" s="675"/>
    </row>
    <row r="69" spans="1:23">
      <c r="A69" s="675"/>
      <c r="B69" s="675"/>
      <c r="C69" s="675"/>
      <c r="D69" s="2210" t="s">
        <v>129</v>
      </c>
      <c r="E69" s="2211"/>
      <c r="F69" s="2211"/>
      <c r="G69" s="2211"/>
      <c r="H69" s="2476"/>
      <c r="I69" s="2466">
        <v>0</v>
      </c>
      <c r="J69" s="2213"/>
      <c r="K69" s="2213"/>
      <c r="L69" s="2214"/>
      <c r="M69" s="764"/>
      <c r="N69" s="764"/>
      <c r="O69" s="764"/>
      <c r="P69" s="764"/>
      <c r="Q69" s="764"/>
      <c r="R69" s="675"/>
      <c r="S69" s="764"/>
      <c r="T69" s="764"/>
      <c r="U69" s="675"/>
      <c r="V69" s="675"/>
      <c r="W69" s="675"/>
    </row>
    <row r="70" spans="1:23">
      <c r="A70" s="675"/>
      <c r="B70" s="675"/>
      <c r="C70" s="675"/>
      <c r="D70" s="2226" t="s">
        <v>258</v>
      </c>
      <c r="E70" s="2464"/>
      <c r="F70" s="2464"/>
      <c r="G70" s="2464"/>
      <c r="H70" s="2465"/>
      <c r="I70" s="2466">
        <v>0</v>
      </c>
      <c r="J70" s="2213"/>
      <c r="K70" s="2213"/>
      <c r="L70" s="2214"/>
      <c r="M70" s="675"/>
      <c r="N70" s="675"/>
      <c r="O70" s="293"/>
      <c r="P70" s="675"/>
      <c r="Q70" s="675"/>
      <c r="R70" s="764"/>
      <c r="S70" s="675"/>
      <c r="T70" s="675"/>
      <c r="U70" s="675"/>
      <c r="V70" s="675"/>
      <c r="W70" s="675"/>
    </row>
    <row r="71" spans="1:23">
      <c r="A71" s="675"/>
      <c r="B71" s="675"/>
      <c r="C71" s="675"/>
      <c r="D71" s="2458" t="s">
        <v>67</v>
      </c>
      <c r="E71" s="2459"/>
      <c r="F71" s="2459"/>
      <c r="G71" s="2459"/>
      <c r="H71" s="2472"/>
      <c r="I71" s="2466"/>
      <c r="J71" s="2063"/>
      <c r="K71" s="2063"/>
      <c r="L71" s="2064"/>
      <c r="M71" s="675"/>
      <c r="N71" s="675"/>
      <c r="O71" s="293"/>
      <c r="P71" s="675"/>
      <c r="Q71" s="675"/>
      <c r="R71" s="764"/>
      <c r="S71" s="675"/>
      <c r="T71" s="675"/>
      <c r="U71" s="675"/>
      <c r="V71" s="675"/>
      <c r="W71" s="675"/>
    </row>
    <row r="72" spans="1:23" ht="13.8" thickBot="1">
      <c r="A72" s="675"/>
      <c r="B72" s="675"/>
      <c r="C72" s="675"/>
      <c r="D72" s="2201" t="s">
        <v>68</v>
      </c>
      <c r="E72" s="2473"/>
      <c r="F72" s="2473"/>
      <c r="G72" s="2473"/>
      <c r="H72" s="2474"/>
      <c r="I72" s="2475"/>
      <c r="J72" s="2069"/>
      <c r="K72" s="2069"/>
      <c r="L72" s="2070"/>
      <c r="M72" s="675"/>
      <c r="N72" s="675"/>
      <c r="O72" s="293"/>
      <c r="P72" s="675"/>
      <c r="Q72" s="675"/>
      <c r="R72" s="764"/>
      <c r="S72" s="675"/>
      <c r="T72" s="675"/>
      <c r="U72" s="675"/>
      <c r="V72" s="675"/>
      <c r="W72" s="675"/>
    </row>
    <row r="73" spans="1:23" ht="13.8" thickBot="1">
      <c r="A73" s="675"/>
      <c r="B73" s="675"/>
      <c r="C73" s="675"/>
      <c r="D73" s="2207" t="s">
        <v>19</v>
      </c>
      <c r="E73" s="2208"/>
      <c r="F73" s="2208"/>
      <c r="G73" s="2208"/>
      <c r="H73" s="2209"/>
      <c r="I73" s="2096">
        <f>I74*1</f>
        <v>0</v>
      </c>
      <c r="J73" s="2097"/>
      <c r="K73" s="2097"/>
      <c r="L73" s="2098"/>
      <c r="M73" s="675"/>
      <c r="N73" s="675"/>
      <c r="O73" s="293"/>
      <c r="P73" s="675"/>
      <c r="Q73" s="675"/>
      <c r="R73" s="675"/>
      <c r="S73" s="675"/>
      <c r="T73" s="675"/>
      <c r="U73" s="675"/>
      <c r="V73" s="675"/>
      <c r="W73" s="675"/>
    </row>
    <row r="74" spans="1:23" ht="13.8" thickBot="1">
      <c r="A74" s="675"/>
      <c r="B74" s="675"/>
      <c r="C74" s="675"/>
      <c r="D74" s="2467" t="s">
        <v>69</v>
      </c>
      <c r="E74" s="2468"/>
      <c r="F74" s="2468"/>
      <c r="G74" s="2468"/>
      <c r="H74" s="2469"/>
      <c r="I74" s="2470">
        <v>0</v>
      </c>
      <c r="J74" s="2470"/>
      <c r="K74" s="2470"/>
      <c r="L74" s="2471"/>
      <c r="M74" s="675"/>
      <c r="N74" s="675"/>
      <c r="O74" s="293"/>
      <c r="P74" s="675"/>
      <c r="Q74" s="675"/>
      <c r="R74" s="675"/>
      <c r="S74" s="675"/>
      <c r="T74" s="675"/>
      <c r="U74" s="675"/>
      <c r="V74" s="675"/>
      <c r="W74" s="675"/>
    </row>
  </sheetData>
  <mergeCells count="124">
    <mergeCell ref="D74:H74"/>
    <mergeCell ref="I74:L74"/>
    <mergeCell ref="D71:H71"/>
    <mergeCell ref="I71:L71"/>
    <mergeCell ref="D72:H72"/>
    <mergeCell ref="I72:L72"/>
    <mergeCell ref="D73:H73"/>
    <mergeCell ref="I73:L73"/>
    <mergeCell ref="D68:H68"/>
    <mergeCell ref="I68:L68"/>
    <mergeCell ref="D69:H69"/>
    <mergeCell ref="I69:L69"/>
    <mergeCell ref="D70:H70"/>
    <mergeCell ref="I70:L70"/>
    <mergeCell ref="D65:H65"/>
    <mergeCell ref="I65:L65"/>
    <mergeCell ref="D66:H66"/>
    <mergeCell ref="I66:L66"/>
    <mergeCell ref="D67:H67"/>
    <mergeCell ref="I67:L67"/>
    <mergeCell ref="C57:G57"/>
    <mergeCell ref="B58:G58"/>
    <mergeCell ref="B59:G59"/>
    <mergeCell ref="N59:Q59"/>
    <mergeCell ref="F62:M62"/>
    <mergeCell ref="D64:H64"/>
    <mergeCell ref="I64:L64"/>
    <mergeCell ref="C52:G52"/>
    <mergeCell ref="C53:Q53"/>
    <mergeCell ref="A54:A56"/>
    <mergeCell ref="B54:B56"/>
    <mergeCell ref="C54:C56"/>
    <mergeCell ref="D54:D56"/>
    <mergeCell ref="E54:E56"/>
    <mergeCell ref="F54:F56"/>
    <mergeCell ref="N54:N55"/>
    <mergeCell ref="A47:A51"/>
    <mergeCell ref="B47:B51"/>
    <mergeCell ref="C47:C51"/>
    <mergeCell ref="D47:D51"/>
    <mergeCell ref="E47:E51"/>
    <mergeCell ref="F47:F51"/>
    <mergeCell ref="B42:Q42"/>
    <mergeCell ref="C43:Q43"/>
    <mergeCell ref="A44:A46"/>
    <mergeCell ref="B44:B46"/>
    <mergeCell ref="C44:C46"/>
    <mergeCell ref="D44:D46"/>
    <mergeCell ref="E44:E46"/>
    <mergeCell ref="F44:F46"/>
    <mergeCell ref="N44:N45"/>
    <mergeCell ref="C37:C38"/>
    <mergeCell ref="D37:D38"/>
    <mergeCell ref="E37:E38"/>
    <mergeCell ref="F37:F38"/>
    <mergeCell ref="C40:G40"/>
    <mergeCell ref="B41:G41"/>
    <mergeCell ref="C31:C33"/>
    <mergeCell ref="D31:D33"/>
    <mergeCell ref="E31:E33"/>
    <mergeCell ref="F31:F33"/>
    <mergeCell ref="G31:G32"/>
    <mergeCell ref="C34:C36"/>
    <mergeCell ref="D34:D36"/>
    <mergeCell ref="E34:E36"/>
    <mergeCell ref="F34:F36"/>
    <mergeCell ref="C26:G26"/>
    <mergeCell ref="C27:Q27"/>
    <mergeCell ref="C28:C30"/>
    <mergeCell ref="D28:D30"/>
    <mergeCell ref="E28:E30"/>
    <mergeCell ref="F28:F30"/>
    <mergeCell ref="G28:G29"/>
    <mergeCell ref="A24:A25"/>
    <mergeCell ref="B24:B25"/>
    <mergeCell ref="C24:C25"/>
    <mergeCell ref="D24:D25"/>
    <mergeCell ref="E24:E25"/>
    <mergeCell ref="F24:F25"/>
    <mergeCell ref="C17:G17"/>
    <mergeCell ref="C18:Q18"/>
    <mergeCell ref="A19:A23"/>
    <mergeCell ref="B19:B23"/>
    <mergeCell ref="C19:C23"/>
    <mergeCell ref="D19:D23"/>
    <mergeCell ref="E19:E23"/>
    <mergeCell ref="F19:F23"/>
    <mergeCell ref="N12:N13"/>
    <mergeCell ref="C14:C16"/>
    <mergeCell ref="D14:D16"/>
    <mergeCell ref="E14:E16"/>
    <mergeCell ref="F14:F16"/>
    <mergeCell ref="N14:N15"/>
    <mergeCell ref="A12:A13"/>
    <mergeCell ref="B12:B13"/>
    <mergeCell ref="C12:C13"/>
    <mergeCell ref="D12:D13"/>
    <mergeCell ref="E12:E13"/>
    <mergeCell ref="F12:F13"/>
    <mergeCell ref="B7:Q7"/>
    <mergeCell ref="C8:Q8"/>
    <mergeCell ref="A9:A11"/>
    <mergeCell ref="B9:B11"/>
    <mergeCell ref="C9:C11"/>
    <mergeCell ref="D9:D11"/>
    <mergeCell ref="E9:E11"/>
    <mergeCell ref="F9:F11"/>
    <mergeCell ref="M4:M6"/>
    <mergeCell ref="N4:Q4"/>
    <mergeCell ref="H5:H6"/>
    <mergeCell ref="I5:J5"/>
    <mergeCell ref="K5:K6"/>
    <mergeCell ref="N5:N6"/>
    <mergeCell ref="O5:Q5"/>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49"/>
  <sheetViews>
    <sheetView zoomScaleNormal="100" workbookViewId="0">
      <selection activeCell="I31" sqref="I31"/>
    </sheetView>
  </sheetViews>
  <sheetFormatPr defaultColWidth="9.109375" defaultRowHeight="13.2"/>
  <cols>
    <col min="1" max="1" width="2.88671875" style="310" customWidth="1"/>
    <col min="2" max="3" width="2.5546875" style="310" customWidth="1"/>
    <col min="4" max="4" width="26.88671875" style="310" customWidth="1"/>
    <col min="5" max="5" width="7.88671875" style="309" customWidth="1"/>
    <col min="6" max="6" width="4.44140625" style="1" customWidth="1"/>
    <col min="7" max="7" width="8.6640625" style="471" customWidth="1"/>
    <col min="8" max="8" width="8.88671875" style="310" customWidth="1"/>
    <col min="9" max="9" width="6.33203125" style="310" customWidth="1"/>
    <col min="10" max="10" width="4.44140625" style="310" customWidth="1"/>
    <col min="11" max="11" width="7.109375" style="310" customWidth="1"/>
    <col min="12" max="12" width="6.6640625" style="310" customWidth="1"/>
    <col min="13" max="13" width="7.109375" style="310" customWidth="1"/>
    <col min="14" max="14" width="39.33203125" style="310" customWidth="1"/>
    <col min="15" max="15" width="6.109375" style="658" customWidth="1"/>
    <col min="16" max="16" width="5.6640625" style="659" customWidth="1"/>
    <col min="17" max="17" width="6.109375" style="660" customWidth="1"/>
    <col min="18" max="16384" width="9.109375" style="311"/>
  </cols>
  <sheetData>
    <row r="1" spans="1:24" ht="28.95" customHeight="1">
      <c r="L1" s="2642"/>
      <c r="M1" s="2643"/>
      <c r="N1" s="2643"/>
      <c r="O1" s="2643"/>
      <c r="P1" s="2643"/>
      <c r="Q1" s="2643"/>
    </row>
    <row r="2" spans="1:24" ht="15.6" customHeight="1">
      <c r="A2" s="2644" t="s">
        <v>329</v>
      </c>
      <c r="B2" s="2644"/>
      <c r="C2" s="2644"/>
      <c r="D2" s="2644"/>
      <c r="E2" s="2644"/>
      <c r="F2" s="2644"/>
      <c r="G2" s="2644"/>
      <c r="H2" s="2644"/>
      <c r="I2" s="2644"/>
      <c r="J2" s="2644"/>
      <c r="K2" s="2644"/>
      <c r="L2" s="2644"/>
      <c r="M2" s="2644"/>
      <c r="N2" s="2644"/>
      <c r="O2" s="2644"/>
      <c r="P2" s="2644"/>
      <c r="Q2" s="2644"/>
    </row>
    <row r="3" spans="1:24" ht="19.2" customHeight="1" thickBot="1">
      <c r="A3" s="2645" t="s">
        <v>34</v>
      </c>
      <c r="B3" s="2645"/>
      <c r="C3" s="2645"/>
      <c r="D3" s="2645"/>
      <c r="E3" s="2645"/>
      <c r="F3" s="2645"/>
      <c r="G3" s="2645"/>
      <c r="H3" s="2645"/>
      <c r="I3" s="2645"/>
      <c r="J3" s="2645"/>
      <c r="K3" s="2645"/>
      <c r="L3" s="2645"/>
      <c r="M3" s="2645"/>
      <c r="N3" s="2645"/>
      <c r="O3" s="2645"/>
      <c r="P3" s="2645"/>
      <c r="Q3" s="2645"/>
    </row>
    <row r="4" spans="1:24" ht="43.95" customHeight="1">
      <c r="A4" s="2646" t="s">
        <v>0</v>
      </c>
      <c r="B4" s="2649" t="s">
        <v>1</v>
      </c>
      <c r="C4" s="2649" t="s">
        <v>2</v>
      </c>
      <c r="D4" s="2652" t="s">
        <v>3</v>
      </c>
      <c r="E4" s="2655" t="s">
        <v>4</v>
      </c>
      <c r="F4" s="2159" t="s">
        <v>5</v>
      </c>
      <c r="G4" s="2159" t="s">
        <v>6</v>
      </c>
      <c r="H4" s="2658" t="s">
        <v>528</v>
      </c>
      <c r="I4" s="2659"/>
      <c r="J4" s="2659"/>
      <c r="K4" s="2660"/>
      <c r="L4" s="2159" t="s">
        <v>259</v>
      </c>
      <c r="M4" s="2159" t="s">
        <v>532</v>
      </c>
      <c r="N4" s="2661" t="s">
        <v>21</v>
      </c>
      <c r="O4" s="2662"/>
      <c r="P4" s="2662"/>
      <c r="Q4" s="2663"/>
    </row>
    <row r="5" spans="1:24" ht="13.2" customHeight="1">
      <c r="A5" s="2647"/>
      <c r="B5" s="2650"/>
      <c r="C5" s="2650"/>
      <c r="D5" s="2653"/>
      <c r="E5" s="2656"/>
      <c r="F5" s="2160"/>
      <c r="G5" s="2160"/>
      <c r="H5" s="2664" t="s">
        <v>7</v>
      </c>
      <c r="I5" s="2666" t="s">
        <v>8</v>
      </c>
      <c r="J5" s="2667"/>
      <c r="K5" s="2668" t="s">
        <v>139</v>
      </c>
      <c r="L5" s="2160"/>
      <c r="M5" s="2160"/>
      <c r="N5" s="2189" t="s">
        <v>33</v>
      </c>
      <c r="O5" s="2670" t="s">
        <v>9</v>
      </c>
      <c r="P5" s="2671"/>
      <c r="Q5" s="2672"/>
    </row>
    <row r="6" spans="1:24" ht="95.4" customHeight="1" thickBot="1">
      <c r="A6" s="2648"/>
      <c r="B6" s="2651"/>
      <c r="C6" s="2651"/>
      <c r="D6" s="2654"/>
      <c r="E6" s="2657"/>
      <c r="F6" s="2161"/>
      <c r="G6" s="2161"/>
      <c r="H6" s="2665"/>
      <c r="I6" s="472" t="s">
        <v>7</v>
      </c>
      <c r="J6" s="472" t="s">
        <v>10</v>
      </c>
      <c r="K6" s="2669"/>
      <c r="L6" s="2161"/>
      <c r="M6" s="2161"/>
      <c r="N6" s="2190"/>
      <c r="O6" s="312" t="s">
        <v>55</v>
      </c>
      <c r="P6" s="312" t="s">
        <v>131</v>
      </c>
      <c r="Q6" s="473" t="s">
        <v>526</v>
      </c>
    </row>
    <row r="7" spans="1:24" ht="19.2" customHeight="1" thickBot="1">
      <c r="A7" s="474" t="s">
        <v>11</v>
      </c>
      <c r="B7" s="2621" t="s">
        <v>330</v>
      </c>
      <c r="C7" s="2146"/>
      <c r="D7" s="2146"/>
      <c r="E7" s="2146"/>
      <c r="F7" s="2146"/>
      <c r="G7" s="2146"/>
      <c r="H7" s="2146"/>
      <c r="I7" s="2146"/>
      <c r="J7" s="2146"/>
      <c r="K7" s="2146"/>
      <c r="L7" s="2146"/>
      <c r="M7" s="2146"/>
      <c r="N7" s="2146"/>
      <c r="O7" s="2146"/>
      <c r="P7" s="2146"/>
      <c r="Q7" s="2147"/>
    </row>
    <row r="8" spans="1:24" ht="18.600000000000001" customHeight="1" thickBot="1">
      <c r="A8" s="475" t="s">
        <v>11</v>
      </c>
      <c r="B8" s="476" t="s">
        <v>11</v>
      </c>
      <c r="C8" s="2622" t="s">
        <v>331</v>
      </c>
      <c r="D8" s="2623"/>
      <c r="E8" s="2623"/>
      <c r="F8" s="2623"/>
      <c r="G8" s="2623"/>
      <c r="H8" s="2623"/>
      <c r="I8" s="2623"/>
      <c r="J8" s="2623"/>
      <c r="K8" s="2623"/>
      <c r="L8" s="2623"/>
      <c r="M8" s="2623"/>
      <c r="N8" s="2624"/>
      <c r="O8" s="2624"/>
      <c r="P8" s="2624"/>
      <c r="Q8" s="2625"/>
    </row>
    <row r="9" spans="1:24" ht="13.2" customHeight="1">
      <c r="A9" s="2565" t="s">
        <v>11</v>
      </c>
      <c r="B9" s="2531" t="s">
        <v>11</v>
      </c>
      <c r="C9" s="2534" t="s">
        <v>40</v>
      </c>
      <c r="D9" s="2626" t="s">
        <v>332</v>
      </c>
      <c r="E9" s="2628" t="s">
        <v>41</v>
      </c>
      <c r="F9" s="2631" t="s">
        <v>210</v>
      </c>
      <c r="G9" s="829" t="s">
        <v>37</v>
      </c>
      <c r="H9" s="1801">
        <f>I9+K9</f>
        <v>992.7</v>
      </c>
      <c r="I9" s="879">
        <v>774.9</v>
      </c>
      <c r="J9" s="879"/>
      <c r="K9" s="1802">
        <v>217.8</v>
      </c>
      <c r="L9" s="830">
        <v>950</v>
      </c>
      <c r="M9" s="831">
        <v>950</v>
      </c>
      <c r="N9" s="2634" t="s">
        <v>333</v>
      </c>
      <c r="O9" s="2636"/>
      <c r="P9" s="2636"/>
      <c r="Q9" s="2599"/>
    </row>
    <row r="10" spans="1:24" ht="20.399999999999999" customHeight="1">
      <c r="A10" s="2566"/>
      <c r="B10" s="2532"/>
      <c r="C10" s="2535"/>
      <c r="D10" s="2627"/>
      <c r="E10" s="2629"/>
      <c r="F10" s="2632"/>
      <c r="G10" s="1043" t="s">
        <v>56</v>
      </c>
      <c r="H10" s="3100">
        <f>I10+K10</f>
        <v>121</v>
      </c>
      <c r="I10" s="3101">
        <v>121</v>
      </c>
      <c r="J10" s="833"/>
      <c r="K10" s="834">
        <v>0</v>
      </c>
      <c r="L10" s="835">
        <v>200</v>
      </c>
      <c r="M10" s="836">
        <v>200</v>
      </c>
      <c r="N10" s="2635"/>
      <c r="O10" s="2637"/>
      <c r="P10" s="2637"/>
      <c r="Q10" s="2600"/>
    </row>
    <row r="11" spans="1:24" ht="13.2" customHeight="1">
      <c r="A11" s="2566"/>
      <c r="B11" s="2532"/>
      <c r="C11" s="2535"/>
      <c r="D11" s="2638" t="s">
        <v>334</v>
      </c>
      <c r="E11" s="2629"/>
      <c r="F11" s="2632"/>
      <c r="G11" s="837"/>
      <c r="H11" s="832"/>
      <c r="I11" s="833"/>
      <c r="J11" s="833"/>
      <c r="K11" s="834"/>
      <c r="L11" s="835"/>
      <c r="M11" s="836"/>
      <c r="N11" s="838" t="s">
        <v>335</v>
      </c>
      <c r="O11" s="555">
        <v>7500</v>
      </c>
      <c r="P11" s="555">
        <v>7500</v>
      </c>
      <c r="Q11" s="556">
        <v>7500</v>
      </c>
    </row>
    <row r="12" spans="1:24">
      <c r="A12" s="2566"/>
      <c r="B12" s="2532"/>
      <c r="C12" s="2535"/>
      <c r="D12" s="2639"/>
      <c r="E12" s="2629"/>
      <c r="F12" s="2632"/>
      <c r="G12" s="837"/>
      <c r="H12" s="832"/>
      <c r="I12" s="833"/>
      <c r="J12" s="833"/>
      <c r="K12" s="834"/>
      <c r="L12" s="835"/>
      <c r="M12" s="836"/>
      <c r="N12" s="839" t="s">
        <v>617</v>
      </c>
      <c r="O12" s="557">
        <v>2.85</v>
      </c>
      <c r="P12" s="557">
        <v>2.9</v>
      </c>
      <c r="Q12" s="558">
        <v>2.9</v>
      </c>
    </row>
    <row r="13" spans="1:24">
      <c r="A13" s="2566"/>
      <c r="B13" s="2532"/>
      <c r="C13" s="2535"/>
      <c r="D13" s="2639"/>
      <c r="E13" s="2629"/>
      <c r="F13" s="2632"/>
      <c r="G13" s="837"/>
      <c r="H13" s="832"/>
      <c r="I13" s="833"/>
      <c r="J13" s="833"/>
      <c r="K13" s="834"/>
      <c r="L13" s="835"/>
      <c r="M13" s="836"/>
      <c r="N13" s="839" t="s">
        <v>336</v>
      </c>
      <c r="O13" s="557">
        <v>1000</v>
      </c>
      <c r="P13" s="557">
        <v>1000</v>
      </c>
      <c r="Q13" s="558">
        <v>1000</v>
      </c>
    </row>
    <row r="14" spans="1:24">
      <c r="A14" s="2566"/>
      <c r="B14" s="2532"/>
      <c r="C14" s="2535"/>
      <c r="D14" s="2639"/>
      <c r="E14" s="2629"/>
      <c r="F14" s="2632"/>
      <c r="G14" s="837"/>
      <c r="H14" s="832"/>
      <c r="I14" s="833"/>
      <c r="J14" s="833"/>
      <c r="K14" s="834"/>
      <c r="L14" s="835"/>
      <c r="M14" s="836"/>
      <c r="N14" s="839" t="s">
        <v>337</v>
      </c>
      <c r="O14" s="557">
        <v>15</v>
      </c>
      <c r="P14" s="557">
        <v>15</v>
      </c>
      <c r="Q14" s="558">
        <v>15</v>
      </c>
    </row>
    <row r="15" spans="1:24" ht="13.2" customHeight="1">
      <c r="A15" s="2566"/>
      <c r="B15" s="2532"/>
      <c r="C15" s="2535"/>
      <c r="D15" s="2638" t="s">
        <v>338</v>
      </c>
      <c r="E15" s="2629"/>
      <c r="F15" s="2632"/>
      <c r="G15" s="837"/>
      <c r="H15" s="832"/>
      <c r="I15" s="833"/>
      <c r="J15" s="833"/>
      <c r="K15" s="834"/>
      <c r="L15" s="835"/>
      <c r="M15" s="836"/>
      <c r="N15" s="840" t="s">
        <v>339</v>
      </c>
      <c r="O15" s="1872">
        <v>43</v>
      </c>
      <c r="P15" s="1872">
        <v>44</v>
      </c>
      <c r="Q15" s="1867">
        <v>44</v>
      </c>
    </row>
    <row r="16" spans="1:24">
      <c r="A16" s="2566"/>
      <c r="B16" s="2532"/>
      <c r="C16" s="2535"/>
      <c r="D16" s="2639"/>
      <c r="E16" s="2629"/>
      <c r="F16" s="2632"/>
      <c r="G16" s="837"/>
      <c r="H16" s="832"/>
      <c r="I16" s="833"/>
      <c r="J16" s="833"/>
      <c r="K16" s="834"/>
      <c r="L16" s="835"/>
      <c r="M16" s="836"/>
      <c r="N16" s="841" t="s">
        <v>340</v>
      </c>
      <c r="O16" s="559">
        <v>2</v>
      </c>
      <c r="P16" s="559">
        <v>2</v>
      </c>
      <c r="Q16" s="1869">
        <v>2</v>
      </c>
      <c r="T16" s="655"/>
      <c r="U16" s="655"/>
      <c r="X16" s="655"/>
    </row>
    <row r="17" spans="1:17">
      <c r="A17" s="2566"/>
      <c r="B17" s="2532"/>
      <c r="C17" s="2535"/>
      <c r="D17" s="2639"/>
      <c r="E17" s="2629"/>
      <c r="F17" s="2632"/>
      <c r="G17" s="837"/>
      <c r="H17" s="832"/>
      <c r="I17" s="833"/>
      <c r="J17" s="833"/>
      <c r="K17" s="834"/>
      <c r="L17" s="835"/>
      <c r="M17" s="836"/>
      <c r="N17" s="841" t="s">
        <v>341</v>
      </c>
      <c r="O17" s="559">
        <v>4708</v>
      </c>
      <c r="P17" s="559">
        <v>4740</v>
      </c>
      <c r="Q17" s="1869">
        <v>4760</v>
      </c>
    </row>
    <row r="18" spans="1:17" ht="16.2" thickBot="1">
      <c r="A18" s="2566"/>
      <c r="B18" s="2532"/>
      <c r="C18" s="2535"/>
      <c r="D18" s="2640"/>
      <c r="E18" s="2629"/>
      <c r="F18" s="2632"/>
      <c r="G18" s="842"/>
      <c r="H18" s="843"/>
      <c r="I18" s="844"/>
      <c r="J18" s="844"/>
      <c r="K18" s="845"/>
      <c r="L18" s="846"/>
      <c r="M18" s="847"/>
      <c r="N18" s="848" t="s">
        <v>342</v>
      </c>
      <c r="O18" s="1868">
        <v>11000</v>
      </c>
      <c r="P18" s="554">
        <v>11000</v>
      </c>
      <c r="Q18" s="1870">
        <v>11000</v>
      </c>
    </row>
    <row r="19" spans="1:17" ht="13.8" thickBot="1">
      <c r="A19" s="2567"/>
      <c r="B19" s="2533"/>
      <c r="C19" s="2536"/>
      <c r="D19" s="542"/>
      <c r="E19" s="2630"/>
      <c r="F19" s="2633"/>
      <c r="G19" s="849" t="s">
        <v>12</v>
      </c>
      <c r="H19" s="850">
        <f t="shared" ref="H19:M19" si="0">SUM(H9:H18)</f>
        <v>1113.7</v>
      </c>
      <c r="I19" s="851">
        <f t="shared" si="0"/>
        <v>895.9</v>
      </c>
      <c r="J19" s="850">
        <f t="shared" si="0"/>
        <v>0</v>
      </c>
      <c r="K19" s="850">
        <f t="shared" si="0"/>
        <v>217.8</v>
      </c>
      <c r="L19" s="850">
        <f t="shared" si="0"/>
        <v>1150</v>
      </c>
      <c r="M19" s="852">
        <f t="shared" si="0"/>
        <v>1150</v>
      </c>
      <c r="N19" s="853"/>
      <c r="O19" s="321"/>
      <c r="P19" s="321"/>
      <c r="Q19" s="482"/>
    </row>
    <row r="20" spans="1:17" ht="13.2" customHeight="1">
      <c r="A20" s="1862" t="s">
        <v>11</v>
      </c>
      <c r="B20" s="483" t="s">
        <v>11</v>
      </c>
      <c r="C20" s="2534" t="s">
        <v>343</v>
      </c>
      <c r="D20" s="2613" t="s">
        <v>344</v>
      </c>
      <c r="E20" s="2537" t="s">
        <v>41</v>
      </c>
      <c r="F20" s="2419" t="s">
        <v>210</v>
      </c>
      <c r="G20" s="562" t="s">
        <v>37</v>
      </c>
      <c r="H20" s="563">
        <f>I20+K20</f>
        <v>40</v>
      </c>
      <c r="I20" s="564">
        <v>40</v>
      </c>
      <c r="J20" s="564"/>
      <c r="K20" s="565">
        <v>0</v>
      </c>
      <c r="L20" s="566">
        <v>100</v>
      </c>
      <c r="M20" s="567">
        <v>140</v>
      </c>
      <c r="N20" s="2595"/>
      <c r="O20" s="2322"/>
      <c r="P20" s="2322"/>
      <c r="Q20" s="2609"/>
    </row>
    <row r="21" spans="1:17">
      <c r="A21" s="1863"/>
      <c r="B21" s="484"/>
      <c r="C21" s="2535"/>
      <c r="D21" s="2614"/>
      <c r="E21" s="2538"/>
      <c r="F21" s="2414"/>
      <c r="G21" s="562"/>
      <c r="H21" s="563"/>
      <c r="I21" s="564"/>
      <c r="J21" s="564"/>
      <c r="K21" s="565"/>
      <c r="L21" s="566"/>
      <c r="M21" s="567"/>
      <c r="N21" s="2601"/>
      <c r="O21" s="2602"/>
      <c r="P21" s="2602"/>
      <c r="Q21" s="2611"/>
    </row>
    <row r="22" spans="1:17" ht="26.4">
      <c r="A22" s="1863"/>
      <c r="B22" s="484"/>
      <c r="C22" s="2535"/>
      <c r="D22" s="274" t="s">
        <v>345</v>
      </c>
      <c r="E22" s="2538"/>
      <c r="F22" s="2414"/>
      <c r="G22" s="562"/>
      <c r="H22" s="563"/>
      <c r="I22" s="564"/>
      <c r="J22" s="564"/>
      <c r="K22" s="565"/>
      <c r="L22" s="566"/>
      <c r="M22" s="567"/>
      <c r="N22" s="568" t="s">
        <v>346</v>
      </c>
      <c r="O22" s="555">
        <v>15</v>
      </c>
      <c r="P22" s="555">
        <v>40</v>
      </c>
      <c r="Q22" s="569">
        <v>45</v>
      </c>
    </row>
    <row r="23" spans="1:17" ht="38.4" customHeight="1" thickBot="1">
      <c r="A23" s="1863"/>
      <c r="B23" s="484"/>
      <c r="C23" s="2535"/>
      <c r="D23" s="274" t="s">
        <v>347</v>
      </c>
      <c r="E23" s="2538"/>
      <c r="F23" s="2414"/>
      <c r="G23" s="570"/>
      <c r="H23" s="563"/>
      <c r="I23" s="564"/>
      <c r="J23" s="564"/>
      <c r="K23" s="565"/>
      <c r="L23" s="571"/>
      <c r="M23" s="567"/>
      <c r="N23" s="568" t="s">
        <v>346</v>
      </c>
      <c r="O23" s="555">
        <v>15</v>
      </c>
      <c r="P23" s="555">
        <v>40</v>
      </c>
      <c r="Q23" s="569">
        <v>45</v>
      </c>
    </row>
    <row r="24" spans="1:17" ht="21.6" customHeight="1" thickBot="1">
      <c r="A24" s="485"/>
      <c r="B24" s="486"/>
      <c r="C24" s="2536"/>
      <c r="D24" s="487"/>
      <c r="E24" s="2539"/>
      <c r="F24" s="2541"/>
      <c r="G24" s="572" t="s">
        <v>12</v>
      </c>
      <c r="H24" s="573">
        <f t="shared" ref="H24:M24" si="1">H20+H21</f>
        <v>40</v>
      </c>
      <c r="I24" s="560">
        <f t="shared" si="1"/>
        <v>40</v>
      </c>
      <c r="J24" s="573">
        <f t="shared" si="1"/>
        <v>0</v>
      </c>
      <c r="K24" s="574">
        <f t="shared" si="1"/>
        <v>0</v>
      </c>
      <c r="L24" s="575">
        <f t="shared" si="1"/>
        <v>100</v>
      </c>
      <c r="M24" s="561">
        <f t="shared" si="1"/>
        <v>140</v>
      </c>
      <c r="N24" s="488"/>
      <c r="O24" s="489"/>
      <c r="P24" s="489"/>
      <c r="Q24" s="490"/>
    </row>
    <row r="25" spans="1:17" ht="13.8" thickBot="1">
      <c r="A25" s="475" t="s">
        <v>11</v>
      </c>
      <c r="B25" s="491" t="s">
        <v>11</v>
      </c>
      <c r="C25" s="2589" t="s">
        <v>14</v>
      </c>
      <c r="D25" s="2488"/>
      <c r="E25" s="2488"/>
      <c r="F25" s="2488"/>
      <c r="G25" s="2641"/>
      <c r="H25" s="576">
        <f t="shared" ref="H25:M25" si="2">H19+H24</f>
        <v>1153.7</v>
      </c>
      <c r="I25" s="577">
        <f t="shared" si="2"/>
        <v>935.9</v>
      </c>
      <c r="J25" s="577">
        <f t="shared" si="2"/>
        <v>0</v>
      </c>
      <c r="K25" s="577">
        <f t="shared" si="2"/>
        <v>217.8</v>
      </c>
      <c r="L25" s="577">
        <f t="shared" si="2"/>
        <v>1250</v>
      </c>
      <c r="M25" s="578">
        <f t="shared" si="2"/>
        <v>1290</v>
      </c>
      <c r="N25" s="492"/>
      <c r="O25" s="493"/>
      <c r="P25" s="493"/>
      <c r="Q25" s="494"/>
    </row>
    <row r="26" spans="1:17" ht="16.2" customHeight="1" thickBot="1">
      <c r="A26" s="475" t="s">
        <v>11</v>
      </c>
      <c r="B26" s="491" t="s">
        <v>13</v>
      </c>
      <c r="C26" s="2590" t="s">
        <v>348</v>
      </c>
      <c r="D26" s="2591"/>
      <c r="E26" s="2591"/>
      <c r="F26" s="2591"/>
      <c r="G26" s="2591"/>
      <c r="H26" s="2591"/>
      <c r="I26" s="2591"/>
      <c r="J26" s="2591"/>
      <c r="K26" s="2591"/>
      <c r="L26" s="2591"/>
      <c r="M26" s="2591"/>
      <c r="N26" s="2591"/>
      <c r="O26" s="2591"/>
      <c r="P26" s="2591"/>
      <c r="Q26" s="2592"/>
    </row>
    <row r="27" spans="1:17" ht="13.95" customHeight="1" thickBot="1">
      <c r="A27" s="2565" t="s">
        <v>11</v>
      </c>
      <c r="B27" s="2531" t="s">
        <v>13</v>
      </c>
      <c r="C27" s="2578" t="s">
        <v>13</v>
      </c>
      <c r="D27" s="2612" t="s">
        <v>349</v>
      </c>
      <c r="E27" s="2540" t="s">
        <v>41</v>
      </c>
      <c r="F27" s="2540" t="s">
        <v>210</v>
      </c>
      <c r="G27" s="579" t="s">
        <v>37</v>
      </c>
      <c r="H27" s="1844">
        <f>I27+K27</f>
        <v>208</v>
      </c>
      <c r="I27" s="1845">
        <v>208</v>
      </c>
      <c r="J27" s="580"/>
      <c r="K27" s="581">
        <v>0</v>
      </c>
      <c r="L27" s="582">
        <v>170</v>
      </c>
      <c r="M27" s="583">
        <v>180</v>
      </c>
      <c r="N27" s="2550" t="s">
        <v>350</v>
      </c>
      <c r="O27" s="2603">
        <v>37</v>
      </c>
      <c r="P27" s="2483">
        <v>37</v>
      </c>
      <c r="Q27" s="2485">
        <v>37</v>
      </c>
    </row>
    <row r="28" spans="1:17" ht="13.8" thickBot="1">
      <c r="A28" s="2567"/>
      <c r="B28" s="2533"/>
      <c r="C28" s="2579"/>
      <c r="D28" s="2112"/>
      <c r="E28" s="2541"/>
      <c r="F28" s="2541"/>
      <c r="G28" s="584" t="s">
        <v>12</v>
      </c>
      <c r="H28" s="585">
        <f t="shared" ref="H28:M28" si="3">H27</f>
        <v>208</v>
      </c>
      <c r="I28" s="586">
        <f t="shared" si="3"/>
        <v>208</v>
      </c>
      <c r="J28" s="586">
        <f t="shared" si="3"/>
        <v>0</v>
      </c>
      <c r="K28" s="587">
        <f t="shared" si="3"/>
        <v>0</v>
      </c>
      <c r="L28" s="588">
        <f t="shared" si="3"/>
        <v>170</v>
      </c>
      <c r="M28" s="589">
        <f t="shared" si="3"/>
        <v>180</v>
      </c>
      <c r="N28" s="2551"/>
      <c r="O28" s="2604"/>
      <c r="P28" s="2564"/>
      <c r="Q28" s="2486"/>
    </row>
    <row r="29" spans="1:17" ht="22.2" customHeight="1">
      <c r="A29" s="2565" t="s">
        <v>11</v>
      </c>
      <c r="B29" s="2531" t="s">
        <v>13</v>
      </c>
      <c r="C29" s="2534" t="s">
        <v>39</v>
      </c>
      <c r="D29" s="2615" t="s">
        <v>351</v>
      </c>
      <c r="E29" s="2537" t="s">
        <v>41</v>
      </c>
      <c r="F29" s="2540" t="s">
        <v>210</v>
      </c>
      <c r="G29" s="1859" t="s">
        <v>37</v>
      </c>
      <c r="H29" s="1805">
        <f>I29+K29</f>
        <v>1675.3</v>
      </c>
      <c r="I29" s="1874">
        <v>1090.0999999999999</v>
      </c>
      <c r="J29" s="1538"/>
      <c r="K29" s="1539">
        <v>585.20000000000005</v>
      </c>
      <c r="L29" s="590">
        <v>2000</v>
      </c>
      <c r="M29" s="591">
        <v>2300</v>
      </c>
      <c r="N29" s="2617"/>
      <c r="O29" s="2619"/>
      <c r="P29" s="2597"/>
      <c r="Q29" s="2599"/>
    </row>
    <row r="30" spans="1:17" ht="32.4" customHeight="1">
      <c r="A30" s="2566"/>
      <c r="B30" s="2532"/>
      <c r="C30" s="2535"/>
      <c r="D30" s="2616"/>
      <c r="E30" s="2538"/>
      <c r="F30" s="2144"/>
      <c r="G30" s="1848" t="s">
        <v>56</v>
      </c>
      <c r="H30" s="3102">
        <f>I30+K30</f>
        <v>1053.3</v>
      </c>
      <c r="I30" s="3103">
        <v>394.7</v>
      </c>
      <c r="J30" s="1803"/>
      <c r="K30" s="1804">
        <v>658.6</v>
      </c>
      <c r="L30" s="497">
        <v>1300</v>
      </c>
      <c r="M30" s="498">
        <v>1600</v>
      </c>
      <c r="N30" s="2618"/>
      <c r="O30" s="2620"/>
      <c r="P30" s="2598"/>
      <c r="Q30" s="2600"/>
    </row>
    <row r="31" spans="1:17" ht="26.4" customHeight="1">
      <c r="A31" s="2566"/>
      <c r="B31" s="2532"/>
      <c r="C31" s="2535"/>
      <c r="D31" s="2586" t="s">
        <v>352</v>
      </c>
      <c r="E31" s="2538"/>
      <c r="F31" s="2144"/>
      <c r="G31" s="1848"/>
      <c r="H31" s="477"/>
      <c r="I31" s="478"/>
      <c r="J31" s="495"/>
      <c r="K31" s="496"/>
      <c r="L31" s="497"/>
      <c r="M31" s="498"/>
      <c r="N31" s="592" t="s">
        <v>353</v>
      </c>
      <c r="O31" s="593">
        <v>186.6</v>
      </c>
      <c r="P31" s="593">
        <v>186.6</v>
      </c>
      <c r="Q31" s="594">
        <v>186.6</v>
      </c>
    </row>
    <row r="32" spans="1:17" ht="18.600000000000001" customHeight="1">
      <c r="A32" s="2566"/>
      <c r="B32" s="2532"/>
      <c r="C32" s="2535"/>
      <c r="D32" s="2588"/>
      <c r="E32" s="2538"/>
      <c r="F32" s="2144"/>
      <c r="G32" s="1848"/>
      <c r="H32" s="477"/>
      <c r="I32" s="478"/>
      <c r="J32" s="495"/>
      <c r="K32" s="496"/>
      <c r="L32" s="497"/>
      <c r="M32" s="498"/>
      <c r="N32" s="595" t="s">
        <v>354</v>
      </c>
      <c r="O32" s="596">
        <v>70.599999999999994</v>
      </c>
      <c r="P32" s="596">
        <v>70.599999999999994</v>
      </c>
      <c r="Q32" s="597">
        <v>70.599999999999994</v>
      </c>
    </row>
    <row r="33" spans="1:19" ht="16.2" customHeight="1">
      <c r="A33" s="2566"/>
      <c r="B33" s="2532"/>
      <c r="C33" s="2535"/>
      <c r="D33" s="2588"/>
      <c r="E33" s="2538"/>
      <c r="F33" s="2144"/>
      <c r="G33" s="1848"/>
      <c r="H33" s="477"/>
      <c r="I33" s="478"/>
      <c r="J33" s="495"/>
      <c r="K33" s="496"/>
      <c r="L33" s="497"/>
      <c r="M33" s="498"/>
      <c r="N33" s="595" t="s">
        <v>355</v>
      </c>
      <c r="O33" s="596">
        <v>83.8</v>
      </c>
      <c r="P33" s="596">
        <v>83.8</v>
      </c>
      <c r="Q33" s="597">
        <v>83.8</v>
      </c>
    </row>
    <row r="34" spans="1:19" ht="15.6" customHeight="1">
      <c r="A34" s="2566"/>
      <c r="B34" s="2532"/>
      <c r="C34" s="2535"/>
      <c r="D34" s="2588"/>
      <c r="E34" s="2538"/>
      <c r="F34" s="2144"/>
      <c r="G34" s="1848"/>
      <c r="H34" s="477"/>
      <c r="I34" s="478"/>
      <c r="J34" s="495"/>
      <c r="K34" s="496"/>
      <c r="L34" s="497"/>
      <c r="M34" s="498"/>
      <c r="N34" s="595" t="s">
        <v>618</v>
      </c>
      <c r="O34" s="499">
        <v>14</v>
      </c>
      <c r="P34" s="500">
        <v>14</v>
      </c>
      <c r="Q34" s="598">
        <v>14</v>
      </c>
    </row>
    <row r="35" spans="1:19" ht="15.6" customHeight="1">
      <c r="A35" s="2566"/>
      <c r="B35" s="2532"/>
      <c r="C35" s="2535"/>
      <c r="D35" s="2588"/>
      <c r="E35" s="2538"/>
      <c r="F35" s="2144"/>
      <c r="G35" s="1848"/>
      <c r="H35" s="477"/>
      <c r="I35" s="478"/>
      <c r="J35" s="495"/>
      <c r="K35" s="496"/>
      <c r="L35" s="497"/>
      <c r="M35" s="498"/>
      <c r="N35" s="595" t="s">
        <v>356</v>
      </c>
      <c r="O35" s="499">
        <v>258</v>
      </c>
      <c r="P35" s="500">
        <v>258</v>
      </c>
      <c r="Q35" s="598">
        <v>258</v>
      </c>
    </row>
    <row r="36" spans="1:19" ht="18.600000000000001" customHeight="1">
      <c r="A36" s="2566"/>
      <c r="B36" s="2532"/>
      <c r="C36" s="2535"/>
      <c r="D36" s="2588"/>
      <c r="E36" s="2538"/>
      <c r="F36" s="2144"/>
      <c r="G36" s="1848"/>
      <c r="H36" s="477"/>
      <c r="I36" s="478"/>
      <c r="J36" s="495"/>
      <c r="K36" s="496"/>
      <c r="L36" s="497"/>
      <c r="M36" s="498"/>
      <c r="N36" s="599" t="s">
        <v>435</v>
      </c>
      <c r="O36" s="499">
        <v>2500</v>
      </c>
      <c r="P36" s="500">
        <v>2800</v>
      </c>
      <c r="Q36" s="598">
        <v>3000</v>
      </c>
    </row>
    <row r="37" spans="1:19" ht="26.4">
      <c r="A37" s="2566"/>
      <c r="B37" s="2532"/>
      <c r="C37" s="2535"/>
      <c r="D37" s="2588"/>
      <c r="E37" s="2538"/>
      <c r="F37" s="2144"/>
      <c r="G37" s="1848"/>
      <c r="H37" s="477"/>
      <c r="I37" s="478"/>
      <c r="J37" s="495"/>
      <c r="K37" s="496"/>
      <c r="L37" s="497"/>
      <c r="M37" s="498"/>
      <c r="N37" s="600" t="s">
        <v>357</v>
      </c>
      <c r="O37" s="499">
        <v>19</v>
      </c>
      <c r="P37" s="500">
        <v>12</v>
      </c>
      <c r="Q37" s="598">
        <v>11</v>
      </c>
    </row>
    <row r="38" spans="1:19" ht="15" customHeight="1">
      <c r="A38" s="2566"/>
      <c r="B38" s="2532"/>
      <c r="C38" s="2535"/>
      <c r="D38" s="2586" t="s">
        <v>358</v>
      </c>
      <c r="E38" s="2538"/>
      <c r="F38" s="2144"/>
      <c r="G38" s="479"/>
      <c r="H38" s="477"/>
      <c r="I38" s="478"/>
      <c r="J38" s="495"/>
      <c r="K38" s="496"/>
      <c r="L38" s="497"/>
      <c r="M38" s="498"/>
      <c r="N38" s="1871" t="s">
        <v>359</v>
      </c>
      <c r="O38" s="601">
        <v>300</v>
      </c>
      <c r="P38" s="602">
        <v>300</v>
      </c>
      <c r="Q38" s="569">
        <v>300</v>
      </c>
    </row>
    <row r="39" spans="1:19" ht="24.6" customHeight="1">
      <c r="A39" s="2566"/>
      <c r="B39" s="2532"/>
      <c r="C39" s="2535"/>
      <c r="D39" s="2588"/>
      <c r="E39" s="2538"/>
      <c r="F39" s="2144"/>
      <c r="G39" s="479"/>
      <c r="H39" s="477"/>
      <c r="I39" s="478"/>
      <c r="J39" s="495"/>
      <c r="K39" s="496"/>
      <c r="L39" s="497"/>
      <c r="M39" s="498"/>
      <c r="N39" s="470" t="s">
        <v>360</v>
      </c>
      <c r="O39" s="499">
        <v>70</v>
      </c>
      <c r="P39" s="500">
        <v>70</v>
      </c>
      <c r="Q39" s="501">
        <v>70</v>
      </c>
    </row>
    <row r="40" spans="1:19" ht="27" customHeight="1">
      <c r="A40" s="2566"/>
      <c r="B40" s="2532"/>
      <c r="C40" s="2535"/>
      <c r="D40" s="2587"/>
      <c r="E40" s="2538"/>
      <c r="F40" s="2144"/>
      <c r="G40" s="479"/>
      <c r="H40" s="477"/>
      <c r="I40" s="478"/>
      <c r="J40" s="495"/>
      <c r="K40" s="496"/>
      <c r="L40" s="497"/>
      <c r="M40" s="498"/>
      <c r="N40" s="470" t="s">
        <v>361</v>
      </c>
      <c r="O40" s="499">
        <v>340</v>
      </c>
      <c r="P40" s="500">
        <v>540</v>
      </c>
      <c r="Q40" s="501">
        <v>540</v>
      </c>
    </row>
    <row r="41" spans="1:19" ht="28.95" customHeight="1">
      <c r="A41" s="2566"/>
      <c r="B41" s="2532"/>
      <c r="C41" s="2535"/>
      <c r="D41" s="2586" t="s">
        <v>362</v>
      </c>
      <c r="E41" s="2538"/>
      <c r="F41" s="2144"/>
      <c r="G41" s="479"/>
      <c r="H41" s="477"/>
      <c r="I41" s="478"/>
      <c r="J41" s="495"/>
      <c r="K41" s="496"/>
      <c r="L41" s="497"/>
      <c r="M41" s="498"/>
      <c r="N41" s="1871" t="s">
        <v>436</v>
      </c>
      <c r="O41" s="601">
        <v>10000</v>
      </c>
      <c r="P41" s="602">
        <v>5000</v>
      </c>
      <c r="Q41" s="569">
        <v>3000</v>
      </c>
    </row>
    <row r="42" spans="1:19" ht="28.95" customHeight="1">
      <c r="A42" s="2566"/>
      <c r="B42" s="2532"/>
      <c r="C42" s="2535"/>
      <c r="D42" s="2588"/>
      <c r="E42" s="2538"/>
      <c r="F42" s="2144"/>
      <c r="G42" s="479"/>
      <c r="H42" s="477"/>
      <c r="I42" s="478"/>
      <c r="J42" s="495"/>
      <c r="K42" s="496"/>
      <c r="L42" s="497"/>
      <c r="M42" s="498"/>
      <c r="N42" s="470" t="s">
        <v>437</v>
      </c>
      <c r="O42" s="499">
        <v>200</v>
      </c>
      <c r="P42" s="500">
        <v>400</v>
      </c>
      <c r="Q42" s="501">
        <v>600</v>
      </c>
    </row>
    <row r="43" spans="1:19" ht="28.2" customHeight="1">
      <c r="A43" s="2566"/>
      <c r="B43" s="2532"/>
      <c r="C43" s="2535"/>
      <c r="D43" s="2587"/>
      <c r="E43" s="2538"/>
      <c r="F43" s="2144"/>
      <c r="G43" s="479"/>
      <c r="H43" s="477"/>
      <c r="I43" s="478"/>
      <c r="J43" s="495"/>
      <c r="K43" s="496"/>
      <c r="L43" s="497"/>
      <c r="M43" s="498"/>
      <c r="N43" s="603" t="s">
        <v>438</v>
      </c>
      <c r="O43" s="604">
        <v>5000</v>
      </c>
      <c r="P43" s="605">
        <v>5000</v>
      </c>
      <c r="Q43" s="606">
        <v>5000</v>
      </c>
    </row>
    <row r="44" spans="1:19" ht="37.950000000000003" customHeight="1">
      <c r="A44" s="2566"/>
      <c r="B44" s="2532"/>
      <c r="C44" s="2535"/>
      <c r="D44" s="502" t="s">
        <v>363</v>
      </c>
      <c r="E44" s="2538"/>
      <c r="F44" s="2144"/>
      <c r="G44" s="479"/>
      <c r="H44" s="477"/>
      <c r="I44" s="478"/>
      <c r="J44" s="495"/>
      <c r="K44" s="496"/>
      <c r="L44" s="497"/>
      <c r="M44" s="498"/>
      <c r="N44" s="599" t="s">
        <v>364</v>
      </c>
      <c r="O44" s="604">
        <v>25</v>
      </c>
      <c r="P44" s="605">
        <v>25</v>
      </c>
      <c r="Q44" s="606">
        <v>25</v>
      </c>
    </row>
    <row r="45" spans="1:19" ht="26.4" customHeight="1">
      <c r="A45" s="2566"/>
      <c r="B45" s="2532"/>
      <c r="C45" s="2535"/>
      <c r="D45" s="502" t="s">
        <v>365</v>
      </c>
      <c r="E45" s="2538"/>
      <c r="F45" s="2144"/>
      <c r="G45" s="479"/>
      <c r="H45" s="477"/>
      <c r="I45" s="478"/>
      <c r="J45" s="495"/>
      <c r="K45" s="496"/>
      <c r="L45" s="497"/>
      <c r="M45" s="498"/>
      <c r="N45" s="324" t="s">
        <v>366</v>
      </c>
      <c r="O45" s="607">
        <v>45</v>
      </c>
      <c r="P45" s="503">
        <v>40</v>
      </c>
      <c r="Q45" s="608">
        <v>40</v>
      </c>
      <c r="S45" s="656"/>
    </row>
    <row r="46" spans="1:19" ht="80.25" customHeight="1">
      <c r="A46" s="2566"/>
      <c r="B46" s="2532"/>
      <c r="C46" s="2535"/>
      <c r="D46" s="504" t="s">
        <v>367</v>
      </c>
      <c r="E46" s="2538"/>
      <c r="F46" s="2144"/>
      <c r="G46" s="479"/>
      <c r="H46" s="477"/>
      <c r="I46" s="478"/>
      <c r="J46" s="495"/>
      <c r="K46" s="496"/>
      <c r="L46" s="497"/>
      <c r="M46" s="498"/>
      <c r="N46" s="324" t="s">
        <v>684</v>
      </c>
      <c r="O46" s="607"/>
      <c r="P46" s="503">
        <v>1</v>
      </c>
      <c r="Q46" s="608"/>
    </row>
    <row r="47" spans="1:19" ht="29.4" customHeight="1">
      <c r="A47" s="2566"/>
      <c r="B47" s="2532"/>
      <c r="C47" s="2535"/>
      <c r="D47" s="502" t="s">
        <v>612</v>
      </c>
      <c r="E47" s="2538"/>
      <c r="F47" s="2144"/>
      <c r="G47" s="479"/>
      <c r="H47" s="477"/>
      <c r="I47" s="478"/>
      <c r="J47" s="495"/>
      <c r="K47" s="496"/>
      <c r="L47" s="497"/>
      <c r="M47" s="498"/>
      <c r="N47" s="324" t="s">
        <v>613</v>
      </c>
      <c r="O47" s="607">
        <v>3</v>
      </c>
      <c r="P47" s="503"/>
      <c r="Q47" s="608"/>
    </row>
    <row r="48" spans="1:19" ht="42" customHeight="1">
      <c r="A48" s="2566"/>
      <c r="B48" s="2532"/>
      <c r="C48" s="2535"/>
      <c r="D48" s="502" t="s">
        <v>564</v>
      </c>
      <c r="E48" s="2538"/>
      <c r="F48" s="2144"/>
      <c r="G48" s="479"/>
      <c r="H48" s="477"/>
      <c r="I48" s="478"/>
      <c r="J48" s="495"/>
      <c r="K48" s="496"/>
      <c r="L48" s="497"/>
      <c r="M48" s="498"/>
      <c r="N48" s="324" t="s">
        <v>614</v>
      </c>
      <c r="O48" s="607">
        <v>1</v>
      </c>
      <c r="P48" s="503"/>
      <c r="Q48" s="608"/>
    </row>
    <row r="49" spans="1:20" ht="42" customHeight="1">
      <c r="A49" s="2566"/>
      <c r="B49" s="2532"/>
      <c r="C49" s="2535"/>
      <c r="D49" s="502" t="s">
        <v>635</v>
      </c>
      <c r="E49" s="2538"/>
      <c r="F49" s="2144"/>
      <c r="G49" s="479"/>
      <c r="H49" s="477"/>
      <c r="I49" s="478"/>
      <c r="J49" s="495"/>
      <c r="K49" s="496"/>
      <c r="L49" s="497"/>
      <c r="M49" s="498"/>
      <c r="N49" s="324" t="s">
        <v>636</v>
      </c>
      <c r="O49" s="607" t="s">
        <v>42</v>
      </c>
      <c r="P49" s="503"/>
      <c r="Q49" s="608"/>
    </row>
    <row r="50" spans="1:20" ht="13.8" thickBot="1">
      <c r="A50" s="2566"/>
      <c r="B50" s="2532"/>
      <c r="C50" s="2535"/>
      <c r="D50" s="502" t="s">
        <v>368</v>
      </c>
      <c r="E50" s="2538"/>
      <c r="F50" s="2144"/>
      <c r="G50" s="479"/>
      <c r="H50" s="477"/>
      <c r="I50" s="478"/>
      <c r="J50" s="495"/>
      <c r="K50" s="496"/>
      <c r="L50" s="497"/>
      <c r="M50" s="498"/>
      <c r="N50" s="324" t="s">
        <v>615</v>
      </c>
      <c r="O50" s="1540">
        <v>3</v>
      </c>
      <c r="P50" s="609">
        <v>4</v>
      </c>
      <c r="Q50" s="1541">
        <v>4</v>
      </c>
    </row>
    <row r="51" spans="1:20" ht="18.600000000000001" customHeight="1" thickBot="1">
      <c r="A51" s="2567"/>
      <c r="B51" s="2533"/>
      <c r="C51" s="2536"/>
      <c r="D51" s="480"/>
      <c r="E51" s="2539"/>
      <c r="F51" s="2541"/>
      <c r="G51" s="481" t="s">
        <v>12</v>
      </c>
      <c r="H51" s="560">
        <f t="shared" ref="H51:M51" si="4">SUM(H29:H50)</f>
        <v>2728.6</v>
      </c>
      <c r="I51" s="560">
        <f t="shared" si="4"/>
        <v>1484.8</v>
      </c>
      <c r="J51" s="560">
        <f t="shared" si="4"/>
        <v>0</v>
      </c>
      <c r="K51" s="854">
        <f t="shared" si="4"/>
        <v>1243.8000000000002</v>
      </c>
      <c r="L51" s="560">
        <f t="shared" si="4"/>
        <v>3300</v>
      </c>
      <c r="M51" s="610">
        <f t="shared" si="4"/>
        <v>3900</v>
      </c>
      <c r="N51" s="505"/>
      <c r="O51" s="506"/>
      <c r="P51" s="506"/>
      <c r="Q51" s="507"/>
    </row>
    <row r="52" spans="1:20" ht="22.2" customHeight="1" thickBot="1">
      <c r="A52" s="508" t="s">
        <v>11</v>
      </c>
      <c r="B52" s="491" t="s">
        <v>13</v>
      </c>
      <c r="C52" s="2589" t="s">
        <v>14</v>
      </c>
      <c r="D52" s="2488"/>
      <c r="E52" s="2488"/>
      <c r="F52" s="2488"/>
      <c r="G52" s="2582"/>
      <c r="H52" s="611">
        <f t="shared" ref="H52:M52" si="5">H28+H51</f>
        <v>2936.6</v>
      </c>
      <c r="I52" s="611">
        <f t="shared" si="5"/>
        <v>1692.8</v>
      </c>
      <c r="J52" s="611">
        <f t="shared" si="5"/>
        <v>0</v>
      </c>
      <c r="K52" s="855">
        <f t="shared" si="5"/>
        <v>1243.8000000000002</v>
      </c>
      <c r="L52" s="611">
        <f t="shared" si="5"/>
        <v>3470</v>
      </c>
      <c r="M52" s="611">
        <f t="shared" si="5"/>
        <v>4080</v>
      </c>
      <c r="N52" s="1059"/>
      <c r="O52" s="535"/>
      <c r="P52" s="535"/>
      <c r="Q52" s="536"/>
    </row>
    <row r="53" spans="1:20" ht="19.2" customHeight="1" thickBot="1">
      <c r="A53" s="475" t="s">
        <v>11</v>
      </c>
      <c r="B53" s="491" t="s">
        <v>35</v>
      </c>
      <c r="C53" s="2590" t="s">
        <v>369</v>
      </c>
      <c r="D53" s="2591"/>
      <c r="E53" s="2591"/>
      <c r="F53" s="2591"/>
      <c r="G53" s="2591"/>
      <c r="H53" s="2591"/>
      <c r="I53" s="2591"/>
      <c r="J53" s="2591"/>
      <c r="K53" s="2591"/>
      <c r="L53" s="2591"/>
      <c r="M53" s="2591"/>
      <c r="N53" s="2591"/>
      <c r="O53" s="2591"/>
      <c r="P53" s="2591"/>
      <c r="Q53" s="2592"/>
      <c r="T53" s="655"/>
    </row>
    <row r="54" spans="1:20" ht="13.2" customHeight="1">
      <c r="A54" s="2565" t="s">
        <v>11</v>
      </c>
      <c r="B54" s="2531" t="s">
        <v>35</v>
      </c>
      <c r="C54" s="2534" t="s">
        <v>343</v>
      </c>
      <c r="D54" s="2593" t="s">
        <v>370</v>
      </c>
      <c r="E54" s="2537" t="s">
        <v>41</v>
      </c>
      <c r="F54" s="2540" t="s">
        <v>210</v>
      </c>
      <c r="G54" s="1859" t="s">
        <v>37</v>
      </c>
      <c r="H54" s="1805">
        <f>I54+K54</f>
        <v>2568.5</v>
      </c>
      <c r="I54" s="1849">
        <v>2568</v>
      </c>
      <c r="J54" s="1542"/>
      <c r="K54" s="1806">
        <v>0.5</v>
      </c>
      <c r="L54" s="612">
        <v>2300</v>
      </c>
      <c r="M54" s="591">
        <v>2500</v>
      </c>
      <c r="N54" s="2595"/>
      <c r="O54" s="2605"/>
      <c r="P54" s="2607"/>
      <c r="Q54" s="2609"/>
    </row>
    <row r="55" spans="1:20" ht="42.6" customHeight="1">
      <c r="A55" s="2566"/>
      <c r="B55" s="2532"/>
      <c r="C55" s="2535"/>
      <c r="D55" s="2594"/>
      <c r="E55" s="2538"/>
      <c r="F55" s="2144"/>
      <c r="G55" s="1848" t="s">
        <v>56</v>
      </c>
      <c r="H55" s="477">
        <f>I55+K55</f>
        <v>0</v>
      </c>
      <c r="I55" s="1860">
        <v>0</v>
      </c>
      <c r="J55" s="509"/>
      <c r="K55" s="1861">
        <v>0</v>
      </c>
      <c r="L55" s="510">
        <v>0</v>
      </c>
      <c r="M55" s="498">
        <v>0</v>
      </c>
      <c r="N55" s="2596"/>
      <c r="O55" s="2606"/>
      <c r="P55" s="2608"/>
      <c r="Q55" s="2610"/>
    </row>
    <row r="56" spans="1:20" ht="25.95" customHeight="1">
      <c r="A56" s="2566"/>
      <c r="B56" s="2532"/>
      <c r="C56" s="2535"/>
      <c r="D56" s="2586" t="s">
        <v>371</v>
      </c>
      <c r="E56" s="2538"/>
      <c r="F56" s="2144"/>
      <c r="G56" s="1848"/>
      <c r="H56" s="477"/>
      <c r="I56" s="1860"/>
      <c r="J56" s="509"/>
      <c r="K56" s="1861"/>
      <c r="L56" s="510"/>
      <c r="M56" s="498"/>
      <c r="N56" s="511" t="s">
        <v>439</v>
      </c>
      <c r="O56" s="601">
        <v>180</v>
      </c>
      <c r="P56" s="602">
        <v>180</v>
      </c>
      <c r="Q56" s="556">
        <v>180</v>
      </c>
    </row>
    <row r="57" spans="1:20" ht="42">
      <c r="A57" s="2566"/>
      <c r="B57" s="2532"/>
      <c r="C57" s="2535"/>
      <c r="D57" s="2588"/>
      <c r="E57" s="2538"/>
      <c r="F57" s="2144"/>
      <c r="G57" s="1848"/>
      <c r="H57" s="477"/>
      <c r="I57" s="1860"/>
      <c r="J57" s="509"/>
      <c r="K57" s="1861"/>
      <c r="L57" s="510"/>
      <c r="M57" s="498"/>
      <c r="N57" s="512" t="s">
        <v>440</v>
      </c>
      <c r="O57" s="499">
        <v>300</v>
      </c>
      <c r="P57" s="500">
        <v>300</v>
      </c>
      <c r="Q57" s="598">
        <v>300</v>
      </c>
    </row>
    <row r="58" spans="1:20" ht="15.6">
      <c r="A58" s="2566"/>
      <c r="B58" s="2532"/>
      <c r="C58" s="2535"/>
      <c r="D58" s="2588"/>
      <c r="E58" s="2538"/>
      <c r="F58" s="2144"/>
      <c r="G58" s="1848"/>
      <c r="H58" s="477"/>
      <c r="I58" s="1860"/>
      <c r="J58" s="509"/>
      <c r="K58" s="1861"/>
      <c r="L58" s="510"/>
      <c r="M58" s="498"/>
      <c r="N58" s="512" t="s">
        <v>441</v>
      </c>
      <c r="O58" s="499">
        <v>320</v>
      </c>
      <c r="P58" s="500">
        <v>320</v>
      </c>
      <c r="Q58" s="598">
        <v>320</v>
      </c>
    </row>
    <row r="59" spans="1:20" ht="31.2" customHeight="1">
      <c r="A59" s="2566"/>
      <c r="B59" s="2532"/>
      <c r="C59" s="2535"/>
      <c r="D59" s="2588"/>
      <c r="E59" s="2538"/>
      <c r="F59" s="2144"/>
      <c r="G59" s="1848"/>
      <c r="H59" s="477"/>
      <c r="I59" s="1860"/>
      <c r="J59" s="509"/>
      <c r="K59" s="1861"/>
      <c r="L59" s="510"/>
      <c r="M59" s="498"/>
      <c r="N59" s="512" t="s">
        <v>442</v>
      </c>
      <c r="O59" s="499">
        <v>1150</v>
      </c>
      <c r="P59" s="500">
        <v>1150</v>
      </c>
      <c r="Q59" s="598">
        <v>1150</v>
      </c>
    </row>
    <row r="60" spans="1:20" ht="26.4">
      <c r="A60" s="2566"/>
      <c r="B60" s="2532"/>
      <c r="C60" s="2535"/>
      <c r="D60" s="2588"/>
      <c r="E60" s="2538"/>
      <c r="F60" s="2144"/>
      <c r="G60" s="1848"/>
      <c r="H60" s="477"/>
      <c r="I60" s="1860"/>
      <c r="J60" s="509"/>
      <c r="K60" s="1861"/>
      <c r="L60" s="510"/>
      <c r="M60" s="498"/>
      <c r="N60" s="512" t="s">
        <v>372</v>
      </c>
      <c r="O60" s="499">
        <v>120</v>
      </c>
      <c r="P60" s="500">
        <v>120</v>
      </c>
      <c r="Q60" s="598">
        <v>120</v>
      </c>
    </row>
    <row r="61" spans="1:20" ht="15.6">
      <c r="A61" s="2566"/>
      <c r="B61" s="2532"/>
      <c r="C61" s="2535"/>
      <c r="D61" s="2588"/>
      <c r="E61" s="2538"/>
      <c r="F61" s="2144"/>
      <c r="G61" s="1848"/>
      <c r="H61" s="477"/>
      <c r="I61" s="1860"/>
      <c r="J61" s="509"/>
      <c r="K61" s="1861"/>
      <c r="L61" s="510"/>
      <c r="M61" s="498"/>
      <c r="N61" s="512" t="s">
        <v>443</v>
      </c>
      <c r="O61" s="499">
        <v>102</v>
      </c>
      <c r="P61" s="500">
        <v>102</v>
      </c>
      <c r="Q61" s="598">
        <v>102</v>
      </c>
    </row>
    <row r="62" spans="1:20" ht="26.4">
      <c r="A62" s="2566"/>
      <c r="B62" s="2532"/>
      <c r="C62" s="2535"/>
      <c r="D62" s="2588"/>
      <c r="E62" s="2538"/>
      <c r="F62" s="2144"/>
      <c r="G62" s="1848"/>
      <c r="H62" s="477"/>
      <c r="I62" s="1860"/>
      <c r="J62" s="509"/>
      <c r="K62" s="1861"/>
      <c r="L62" s="510"/>
      <c r="M62" s="498"/>
      <c r="N62" s="512" t="s">
        <v>373</v>
      </c>
      <c r="O62" s="499">
        <v>130</v>
      </c>
      <c r="P62" s="500">
        <v>130</v>
      </c>
      <c r="Q62" s="598">
        <v>130</v>
      </c>
    </row>
    <row r="63" spans="1:20">
      <c r="A63" s="2566"/>
      <c r="B63" s="2532"/>
      <c r="C63" s="2535"/>
      <c r="D63" s="2588"/>
      <c r="E63" s="2538"/>
      <c r="F63" s="2144"/>
      <c r="G63" s="1848"/>
      <c r="H63" s="477"/>
      <c r="I63" s="1860"/>
      <c r="J63" s="509"/>
      <c r="K63" s="1861"/>
      <c r="L63" s="510"/>
      <c r="M63" s="498"/>
      <c r="N63" s="512" t="s">
        <v>374</v>
      </c>
      <c r="O63" s="499">
        <v>27</v>
      </c>
      <c r="P63" s="500">
        <v>27</v>
      </c>
      <c r="Q63" s="598">
        <v>27</v>
      </c>
    </row>
    <row r="64" spans="1:20">
      <c r="A64" s="2566"/>
      <c r="B64" s="2532"/>
      <c r="C64" s="2535"/>
      <c r="D64" s="2588"/>
      <c r="E64" s="2538"/>
      <c r="F64" s="2144"/>
      <c r="G64" s="1848"/>
      <c r="H64" s="477"/>
      <c r="I64" s="1860"/>
      <c r="J64" s="509"/>
      <c r="K64" s="1861"/>
      <c r="L64" s="510"/>
      <c r="M64" s="498"/>
      <c r="N64" s="512" t="s">
        <v>375</v>
      </c>
      <c r="O64" s="499">
        <v>430</v>
      </c>
      <c r="P64" s="500">
        <v>430</v>
      </c>
      <c r="Q64" s="598">
        <v>430</v>
      </c>
    </row>
    <row r="65" spans="1:17">
      <c r="A65" s="2566"/>
      <c r="B65" s="2532"/>
      <c r="C65" s="2535"/>
      <c r="D65" s="2587"/>
      <c r="E65" s="2538"/>
      <c r="F65" s="2144"/>
      <c r="G65" s="1848"/>
      <c r="H65" s="477"/>
      <c r="I65" s="1860"/>
      <c r="J65" s="509"/>
      <c r="K65" s="1861"/>
      <c r="L65" s="510"/>
      <c r="M65" s="498"/>
      <c r="N65" s="613" t="s">
        <v>376</v>
      </c>
      <c r="O65" s="604">
        <v>10</v>
      </c>
      <c r="P65" s="605">
        <v>10</v>
      </c>
      <c r="Q65" s="614">
        <v>10</v>
      </c>
    </row>
    <row r="66" spans="1:17" ht="52.95" customHeight="1">
      <c r="A66" s="2566"/>
      <c r="B66" s="2532"/>
      <c r="C66" s="2535"/>
      <c r="D66" s="502" t="s">
        <v>377</v>
      </c>
      <c r="E66" s="2538"/>
      <c r="F66" s="2144"/>
      <c r="G66" s="479"/>
      <c r="H66" s="477"/>
      <c r="I66" s="1860"/>
      <c r="J66" s="509"/>
      <c r="K66" s="1861"/>
      <c r="L66" s="510"/>
      <c r="M66" s="498"/>
      <c r="N66" s="512" t="s">
        <v>378</v>
      </c>
      <c r="O66" s="601">
        <v>500</v>
      </c>
      <c r="P66" s="602">
        <v>500</v>
      </c>
      <c r="Q66" s="569">
        <v>500</v>
      </c>
    </row>
    <row r="67" spans="1:17" ht="15.6" customHeight="1">
      <c r="A67" s="2566"/>
      <c r="B67" s="2532"/>
      <c r="C67" s="2535"/>
      <c r="D67" s="2586" t="s">
        <v>379</v>
      </c>
      <c r="E67" s="2538"/>
      <c r="F67" s="2144"/>
      <c r="G67" s="479"/>
      <c r="H67" s="477"/>
      <c r="I67" s="1860"/>
      <c r="J67" s="509"/>
      <c r="K67" s="1861"/>
      <c r="L67" s="510"/>
      <c r="M67" s="498"/>
      <c r="N67" s="511" t="s">
        <v>444</v>
      </c>
      <c r="O67" s="601">
        <v>3105</v>
      </c>
      <c r="P67" s="602">
        <v>3105</v>
      </c>
      <c r="Q67" s="569">
        <v>3110</v>
      </c>
    </row>
    <row r="68" spans="1:17" ht="26.4">
      <c r="A68" s="2566"/>
      <c r="B68" s="2532"/>
      <c r="C68" s="2535"/>
      <c r="D68" s="2588"/>
      <c r="E68" s="2538"/>
      <c r="F68" s="2144"/>
      <c r="G68" s="479"/>
      <c r="H68" s="477"/>
      <c r="I68" s="1860"/>
      <c r="J68" s="509"/>
      <c r="K68" s="1861"/>
      <c r="L68" s="510"/>
      <c r="M68" s="498"/>
      <c r="N68" s="512" t="s">
        <v>380</v>
      </c>
      <c r="O68" s="499">
        <v>571</v>
      </c>
      <c r="P68" s="500">
        <v>580</v>
      </c>
      <c r="Q68" s="501">
        <v>580</v>
      </c>
    </row>
    <row r="69" spans="1:17" ht="18" customHeight="1">
      <c r="A69" s="2566"/>
      <c r="B69" s="2532"/>
      <c r="C69" s="2535"/>
      <c r="D69" s="2588"/>
      <c r="E69" s="2538"/>
      <c r="F69" s="2144"/>
      <c r="G69" s="479"/>
      <c r="H69" s="477"/>
      <c r="I69" s="1860"/>
      <c r="J69" s="509"/>
      <c r="K69" s="1861"/>
      <c r="L69" s="510"/>
      <c r="M69" s="498"/>
      <c r="N69" s="513" t="s">
        <v>381</v>
      </c>
      <c r="O69" s="499">
        <v>1300</v>
      </c>
      <c r="P69" s="500">
        <v>1300</v>
      </c>
      <c r="Q69" s="501">
        <v>1300</v>
      </c>
    </row>
    <row r="70" spans="1:17" ht="18" customHeight="1">
      <c r="A70" s="2566"/>
      <c r="B70" s="2532"/>
      <c r="C70" s="2535"/>
      <c r="D70" s="2588"/>
      <c r="E70" s="2538"/>
      <c r="F70" s="2144"/>
      <c r="G70" s="479"/>
      <c r="H70" s="477"/>
      <c r="I70" s="1860"/>
      <c r="J70" s="509"/>
      <c r="K70" s="1861"/>
      <c r="L70" s="510"/>
      <c r="M70" s="498"/>
      <c r="N70" s="513" t="s">
        <v>382</v>
      </c>
      <c r="O70" s="499">
        <v>470</v>
      </c>
      <c r="P70" s="500">
        <v>470</v>
      </c>
      <c r="Q70" s="501">
        <v>470</v>
      </c>
    </row>
    <row r="71" spans="1:17">
      <c r="A71" s="2566"/>
      <c r="B71" s="2532"/>
      <c r="C71" s="2535"/>
      <c r="D71" s="2588"/>
      <c r="E71" s="2538"/>
      <c r="F71" s="2144"/>
      <c r="G71" s="479"/>
      <c r="H71" s="477"/>
      <c r="I71" s="1860"/>
      <c r="J71" s="509"/>
      <c r="K71" s="1861"/>
      <c r="L71" s="510"/>
      <c r="M71" s="498"/>
      <c r="N71" s="513" t="s">
        <v>383</v>
      </c>
      <c r="O71" s="499">
        <v>200</v>
      </c>
      <c r="P71" s="500">
        <v>200</v>
      </c>
      <c r="Q71" s="501">
        <v>200</v>
      </c>
    </row>
    <row r="72" spans="1:17">
      <c r="A72" s="2566"/>
      <c r="B72" s="2532"/>
      <c r="C72" s="2535"/>
      <c r="D72" s="2587"/>
      <c r="E72" s="2538"/>
      <c r="F72" s="2144"/>
      <c r="G72" s="479"/>
      <c r="H72" s="477"/>
      <c r="I72" s="1860"/>
      <c r="J72" s="509"/>
      <c r="K72" s="1861"/>
      <c r="L72" s="510"/>
      <c r="M72" s="498"/>
      <c r="N72" s="513" t="s">
        <v>384</v>
      </c>
      <c r="O72" s="499">
        <v>450</v>
      </c>
      <c r="P72" s="500">
        <v>450</v>
      </c>
      <c r="Q72" s="501">
        <v>450</v>
      </c>
    </row>
    <row r="73" spans="1:17" ht="28.8">
      <c r="A73" s="2566"/>
      <c r="B73" s="2532"/>
      <c r="C73" s="2535"/>
      <c r="D73" s="502" t="s">
        <v>385</v>
      </c>
      <c r="E73" s="2538"/>
      <c r="F73" s="2144"/>
      <c r="G73" s="479"/>
      <c r="H73" s="477"/>
      <c r="I73" s="1860"/>
      <c r="J73" s="509"/>
      <c r="K73" s="1861"/>
      <c r="L73" s="510"/>
      <c r="M73" s="498"/>
      <c r="N73" s="514" t="s">
        <v>386</v>
      </c>
      <c r="O73" s="503">
        <v>468.5</v>
      </c>
      <c r="P73" s="503">
        <v>468.5</v>
      </c>
      <c r="Q73" s="515">
        <v>468.5</v>
      </c>
    </row>
    <row r="74" spans="1:17" ht="16.95" customHeight="1">
      <c r="A74" s="2566"/>
      <c r="B74" s="2532"/>
      <c r="C74" s="2535"/>
      <c r="D74" s="2586" t="s">
        <v>445</v>
      </c>
      <c r="E74" s="2538"/>
      <c r="F74" s="2144"/>
      <c r="G74" s="479"/>
      <c r="H74" s="477"/>
      <c r="I74" s="1860"/>
      <c r="J74" s="509"/>
      <c r="K74" s="1861"/>
      <c r="L74" s="510"/>
      <c r="M74" s="498"/>
      <c r="N74" s="511" t="s">
        <v>387</v>
      </c>
      <c r="O74" s="516">
        <v>3</v>
      </c>
      <c r="P74" s="517">
        <v>3</v>
      </c>
      <c r="Q74" s="518">
        <v>3</v>
      </c>
    </row>
    <row r="75" spans="1:17">
      <c r="A75" s="2566"/>
      <c r="B75" s="2532"/>
      <c r="C75" s="2535"/>
      <c r="D75" s="2588"/>
      <c r="E75" s="2538"/>
      <c r="F75" s="2144"/>
      <c r="G75" s="479"/>
      <c r="H75" s="477"/>
      <c r="I75" s="1860"/>
      <c r="J75" s="509"/>
      <c r="K75" s="1861"/>
      <c r="L75" s="510"/>
      <c r="M75" s="498"/>
      <c r="N75" s="512" t="s">
        <v>388</v>
      </c>
      <c r="O75" s="519">
        <v>2</v>
      </c>
      <c r="P75" s="520">
        <v>2</v>
      </c>
      <c r="Q75" s="521">
        <v>3</v>
      </c>
    </row>
    <row r="76" spans="1:17">
      <c r="A76" s="2566"/>
      <c r="B76" s="2532"/>
      <c r="C76" s="2535"/>
      <c r="D76" s="2588"/>
      <c r="E76" s="2538"/>
      <c r="F76" s="2144"/>
      <c r="G76" s="479"/>
      <c r="H76" s="477"/>
      <c r="I76" s="1860"/>
      <c r="J76" s="509"/>
      <c r="K76" s="1861"/>
      <c r="L76" s="510"/>
      <c r="M76" s="498"/>
      <c r="N76" s="512" t="s">
        <v>389</v>
      </c>
      <c r="O76" s="519">
        <v>3</v>
      </c>
      <c r="P76" s="520">
        <v>3</v>
      </c>
      <c r="Q76" s="522">
        <v>3</v>
      </c>
    </row>
    <row r="77" spans="1:17">
      <c r="A77" s="2566"/>
      <c r="B77" s="2532"/>
      <c r="C77" s="2535"/>
      <c r="D77" s="2588"/>
      <c r="E77" s="2538"/>
      <c r="F77" s="2144"/>
      <c r="G77" s="479"/>
      <c r="H77" s="477"/>
      <c r="I77" s="1860"/>
      <c r="J77" s="509"/>
      <c r="K77" s="1861"/>
      <c r="L77" s="510"/>
      <c r="M77" s="498"/>
      <c r="N77" s="512" t="s">
        <v>390</v>
      </c>
      <c r="O77" s="519">
        <v>45</v>
      </c>
      <c r="P77" s="520">
        <v>45</v>
      </c>
      <c r="Q77" s="521">
        <v>45</v>
      </c>
    </row>
    <row r="78" spans="1:17">
      <c r="A78" s="2566"/>
      <c r="B78" s="2532"/>
      <c r="C78" s="2535"/>
      <c r="D78" s="2588"/>
      <c r="E78" s="2538"/>
      <c r="F78" s="2144"/>
      <c r="G78" s="479"/>
      <c r="H78" s="477"/>
      <c r="I78" s="1860"/>
      <c r="J78" s="509"/>
      <c r="K78" s="1861"/>
      <c r="L78" s="510"/>
      <c r="M78" s="498"/>
      <c r="N78" s="512" t="s">
        <v>391</v>
      </c>
      <c r="O78" s="519">
        <v>50</v>
      </c>
      <c r="P78" s="520">
        <v>50</v>
      </c>
      <c r="Q78" s="522">
        <v>50</v>
      </c>
    </row>
    <row r="79" spans="1:17">
      <c r="A79" s="2566"/>
      <c r="B79" s="2532"/>
      <c r="C79" s="2535"/>
      <c r="D79" s="2588"/>
      <c r="E79" s="2538"/>
      <c r="F79" s="2144"/>
      <c r="G79" s="479"/>
      <c r="H79" s="477"/>
      <c r="I79" s="1860"/>
      <c r="J79" s="509"/>
      <c r="K79" s="1861"/>
      <c r="L79" s="510"/>
      <c r="M79" s="498"/>
      <c r="N79" s="512" t="s">
        <v>392</v>
      </c>
      <c r="O79" s="519">
        <v>3</v>
      </c>
      <c r="P79" s="520">
        <v>3</v>
      </c>
      <c r="Q79" s="521">
        <v>3</v>
      </c>
    </row>
    <row r="80" spans="1:17" ht="13.2" customHeight="1">
      <c r="A80" s="2566"/>
      <c r="B80" s="2532"/>
      <c r="C80" s="2535"/>
      <c r="D80" s="2586" t="s">
        <v>393</v>
      </c>
      <c r="E80" s="2538"/>
      <c r="F80" s="2144"/>
      <c r="G80" s="479"/>
      <c r="H80" s="477"/>
      <c r="I80" s="1860"/>
      <c r="J80" s="509"/>
      <c r="K80" s="1861"/>
      <c r="L80" s="510"/>
      <c r="M80" s="498"/>
      <c r="N80" s="511" t="s">
        <v>394</v>
      </c>
      <c r="O80" s="516">
        <v>2</v>
      </c>
      <c r="P80" s="517">
        <v>4</v>
      </c>
      <c r="Q80" s="523">
        <v>4</v>
      </c>
    </row>
    <row r="81" spans="1:19">
      <c r="A81" s="2566"/>
      <c r="B81" s="2532"/>
      <c r="C81" s="2535"/>
      <c r="D81" s="2587"/>
      <c r="E81" s="2538"/>
      <c r="F81" s="2144"/>
      <c r="G81" s="479"/>
      <c r="H81" s="477"/>
      <c r="I81" s="1860"/>
      <c r="J81" s="509"/>
      <c r="K81" s="1861"/>
      <c r="L81" s="510"/>
      <c r="M81" s="498"/>
      <c r="N81" s="512" t="s">
        <v>395</v>
      </c>
      <c r="O81" s="519">
        <v>6</v>
      </c>
      <c r="P81" s="519">
        <v>8</v>
      </c>
      <c r="Q81" s="521">
        <v>12</v>
      </c>
    </row>
    <row r="82" spans="1:19" ht="13.2" customHeight="1">
      <c r="A82" s="2566"/>
      <c r="B82" s="2532"/>
      <c r="C82" s="2535"/>
      <c r="D82" s="2586" t="s">
        <v>396</v>
      </c>
      <c r="E82" s="2538"/>
      <c r="F82" s="2144"/>
      <c r="G82" s="479"/>
      <c r="H82" s="477"/>
      <c r="I82" s="1860"/>
      <c r="J82" s="509"/>
      <c r="K82" s="1861"/>
      <c r="L82" s="510"/>
      <c r="M82" s="498"/>
      <c r="N82" s="524" t="s">
        <v>397</v>
      </c>
      <c r="O82" s="516">
        <v>60</v>
      </c>
      <c r="P82" s="516">
        <v>60</v>
      </c>
      <c r="Q82" s="525">
        <v>60</v>
      </c>
    </row>
    <row r="83" spans="1:19" ht="26.4">
      <c r="A83" s="2566"/>
      <c r="B83" s="2532"/>
      <c r="C83" s="2535"/>
      <c r="D83" s="2588"/>
      <c r="E83" s="2538"/>
      <c r="F83" s="2144"/>
      <c r="G83" s="479"/>
      <c r="H83" s="477"/>
      <c r="I83" s="1860"/>
      <c r="J83" s="509"/>
      <c r="K83" s="1861"/>
      <c r="L83" s="510"/>
      <c r="M83" s="498"/>
      <c r="N83" s="526" t="s">
        <v>398</v>
      </c>
      <c r="O83" s="519">
        <v>25</v>
      </c>
      <c r="P83" s="519">
        <v>25</v>
      </c>
      <c r="Q83" s="527">
        <v>25</v>
      </c>
    </row>
    <row r="84" spans="1:19" ht="15.6">
      <c r="A84" s="2566"/>
      <c r="B84" s="2532"/>
      <c r="C84" s="2535"/>
      <c r="D84" s="2588"/>
      <c r="E84" s="2538"/>
      <c r="F84" s="2144"/>
      <c r="G84" s="479"/>
      <c r="H84" s="477"/>
      <c r="I84" s="1860"/>
      <c r="J84" s="509"/>
      <c r="K84" s="1861"/>
      <c r="L84" s="510"/>
      <c r="M84" s="498"/>
      <c r="N84" s="526" t="s">
        <v>399</v>
      </c>
      <c r="O84" s="519">
        <v>280</v>
      </c>
      <c r="P84" s="519">
        <v>280</v>
      </c>
      <c r="Q84" s="527">
        <v>280</v>
      </c>
    </row>
    <row r="85" spans="1:19" ht="26.4">
      <c r="A85" s="2566"/>
      <c r="B85" s="2532"/>
      <c r="C85" s="2535"/>
      <c r="D85" s="2588"/>
      <c r="E85" s="2538"/>
      <c r="F85" s="2144"/>
      <c r="G85" s="479"/>
      <c r="H85" s="477"/>
      <c r="I85" s="1860"/>
      <c r="J85" s="509"/>
      <c r="K85" s="1861"/>
      <c r="L85" s="510"/>
      <c r="M85" s="498"/>
      <c r="N85" s="526" t="s">
        <v>400</v>
      </c>
      <c r="O85" s="519">
        <v>15</v>
      </c>
      <c r="P85" s="519">
        <v>15</v>
      </c>
      <c r="Q85" s="527">
        <v>15</v>
      </c>
    </row>
    <row r="86" spans="1:19">
      <c r="A86" s="2566"/>
      <c r="B86" s="2532"/>
      <c r="C86" s="2535"/>
      <c r="D86" s="2587"/>
      <c r="E86" s="2538"/>
      <c r="F86" s="2144"/>
      <c r="G86" s="479"/>
      <c r="H86" s="477"/>
      <c r="I86" s="1860"/>
      <c r="J86" s="509"/>
      <c r="K86" s="1861"/>
      <c r="L86" s="510"/>
      <c r="M86" s="498"/>
      <c r="N86" s="615" t="s">
        <v>401</v>
      </c>
      <c r="O86" s="616">
        <v>4</v>
      </c>
      <c r="P86" s="617">
        <v>4</v>
      </c>
      <c r="Q86" s="1870">
        <v>4</v>
      </c>
    </row>
    <row r="87" spans="1:19" ht="26.4">
      <c r="A87" s="2566"/>
      <c r="B87" s="2532"/>
      <c r="C87" s="2535"/>
      <c r="D87" s="502" t="s">
        <v>402</v>
      </c>
      <c r="E87" s="2538"/>
      <c r="F87" s="2144"/>
      <c r="G87" s="479"/>
      <c r="H87" s="477"/>
      <c r="I87" s="1860"/>
      <c r="J87" s="509"/>
      <c r="K87" s="1861"/>
      <c r="L87" s="510"/>
      <c r="M87" s="498"/>
      <c r="N87" s="618" t="s">
        <v>403</v>
      </c>
      <c r="O87" s="607" t="s">
        <v>42</v>
      </c>
      <c r="P87" s="619" t="s">
        <v>42</v>
      </c>
      <c r="Q87" s="608" t="s">
        <v>42</v>
      </c>
    </row>
    <row r="88" spans="1:19" ht="26.4">
      <c r="A88" s="2566"/>
      <c r="B88" s="2532"/>
      <c r="C88" s="2535"/>
      <c r="D88" s="502" t="s">
        <v>565</v>
      </c>
      <c r="E88" s="2538"/>
      <c r="F88" s="2144"/>
      <c r="G88" s="479"/>
      <c r="H88" s="528"/>
      <c r="I88" s="1860"/>
      <c r="J88" s="509"/>
      <c r="K88" s="529"/>
      <c r="L88" s="510"/>
      <c r="M88" s="498"/>
      <c r="N88" s="618" t="s">
        <v>404</v>
      </c>
      <c r="O88" s="607"/>
      <c r="P88" s="619" t="s">
        <v>42</v>
      </c>
      <c r="Q88" s="608" t="s">
        <v>42</v>
      </c>
    </row>
    <row r="89" spans="1:19" ht="39.6">
      <c r="A89" s="2566"/>
      <c r="B89" s="2532"/>
      <c r="C89" s="2535"/>
      <c r="D89" s="502" t="s">
        <v>405</v>
      </c>
      <c r="E89" s="2538"/>
      <c r="F89" s="2144"/>
      <c r="G89" s="479"/>
      <c r="H89" s="528"/>
      <c r="I89" s="1860"/>
      <c r="J89" s="509"/>
      <c r="K89" s="529"/>
      <c r="L89" s="510"/>
      <c r="M89" s="498"/>
      <c r="N89" s="618" t="s">
        <v>619</v>
      </c>
      <c r="O89" s="607" t="s">
        <v>406</v>
      </c>
      <c r="P89" s="607" t="s">
        <v>406</v>
      </c>
      <c r="Q89" s="608" t="s">
        <v>406</v>
      </c>
      <c r="S89" s="656"/>
    </row>
    <row r="90" spans="1:19" ht="53.4" thickBot="1">
      <c r="A90" s="2566"/>
      <c r="B90" s="2532"/>
      <c r="C90" s="2535"/>
      <c r="D90" s="668" t="s">
        <v>446</v>
      </c>
      <c r="E90" s="2538"/>
      <c r="F90" s="2144"/>
      <c r="G90" s="479"/>
      <c r="H90" s="528"/>
      <c r="I90" s="1860"/>
      <c r="J90" s="509"/>
      <c r="K90" s="529"/>
      <c r="L90" s="510"/>
      <c r="M90" s="498"/>
      <c r="N90" s="526" t="s">
        <v>685</v>
      </c>
      <c r="O90" s="499"/>
      <c r="P90" s="499" t="str">
        <f>+O94</f>
        <v>+</v>
      </c>
      <c r="Q90" s="501"/>
      <c r="S90" s="656"/>
    </row>
    <row r="91" spans="1:19" ht="13.8" thickBot="1">
      <c r="A91" s="2567"/>
      <c r="B91" s="2533"/>
      <c r="C91" s="2536"/>
      <c r="D91" s="530"/>
      <c r="E91" s="2539"/>
      <c r="F91" s="2541"/>
      <c r="G91" s="584" t="s">
        <v>12</v>
      </c>
      <c r="H91" s="585">
        <f t="shared" ref="H91:M91" si="6">SUM(H54:H87)</f>
        <v>2568.5</v>
      </c>
      <c r="I91" s="586">
        <f t="shared" si="6"/>
        <v>2568</v>
      </c>
      <c r="J91" s="586">
        <f t="shared" si="6"/>
        <v>0</v>
      </c>
      <c r="K91" s="587">
        <f t="shared" si="6"/>
        <v>0.5</v>
      </c>
      <c r="L91" s="587">
        <f t="shared" si="6"/>
        <v>2300</v>
      </c>
      <c r="M91" s="587">
        <f t="shared" si="6"/>
        <v>2500</v>
      </c>
      <c r="N91" s="531"/>
      <c r="O91" s="532"/>
      <c r="P91" s="532"/>
      <c r="Q91" s="507"/>
    </row>
    <row r="92" spans="1:19" ht="13.95" customHeight="1" thickBot="1">
      <c r="A92" s="2565" t="s">
        <v>11</v>
      </c>
      <c r="B92" s="2531" t="s">
        <v>35</v>
      </c>
      <c r="C92" s="2578" t="s">
        <v>35</v>
      </c>
      <c r="D92" s="2111" t="s">
        <v>407</v>
      </c>
      <c r="E92" s="2540" t="s">
        <v>41</v>
      </c>
      <c r="F92" s="2540" t="s">
        <v>210</v>
      </c>
      <c r="G92" s="620" t="s">
        <v>37</v>
      </c>
      <c r="H92" s="1543">
        <v>5.8</v>
      </c>
      <c r="I92" s="1860">
        <v>5.8</v>
      </c>
      <c r="J92" s="621"/>
      <c r="K92" s="529">
        <v>0</v>
      </c>
      <c r="L92" s="1850">
        <v>7</v>
      </c>
      <c r="M92" s="1850">
        <v>8</v>
      </c>
      <c r="N92" s="2550" t="s">
        <v>408</v>
      </c>
      <c r="O92" s="2483">
        <v>2</v>
      </c>
      <c r="P92" s="2483">
        <v>2</v>
      </c>
      <c r="Q92" s="2485">
        <v>2</v>
      </c>
    </row>
    <row r="93" spans="1:19" ht="13.8" thickBot="1">
      <c r="A93" s="2567"/>
      <c r="B93" s="2533"/>
      <c r="C93" s="2579"/>
      <c r="D93" s="2112"/>
      <c r="E93" s="2541"/>
      <c r="F93" s="2541"/>
      <c r="G93" s="584" t="s">
        <v>12</v>
      </c>
      <c r="H93" s="975">
        <f>I93+K93</f>
        <v>5.8</v>
      </c>
      <c r="I93" s="585">
        <f>I92</f>
        <v>5.8</v>
      </c>
      <c r="J93" s="586">
        <f>J92</f>
        <v>0</v>
      </c>
      <c r="K93" s="587">
        <f>K92</f>
        <v>0</v>
      </c>
      <c r="L93" s="588">
        <v>7</v>
      </c>
      <c r="M93" s="588">
        <v>8</v>
      </c>
      <c r="N93" s="2551"/>
      <c r="O93" s="2484"/>
      <c r="P93" s="2484"/>
      <c r="Q93" s="2486"/>
    </row>
    <row r="94" spans="1:19" ht="13.95" customHeight="1" thickBot="1">
      <c r="A94" s="2565" t="s">
        <v>11</v>
      </c>
      <c r="B94" s="2531" t="s">
        <v>35</v>
      </c>
      <c r="C94" s="2578" t="s">
        <v>38</v>
      </c>
      <c r="D94" s="2673" t="s">
        <v>409</v>
      </c>
      <c r="E94" s="2631" t="s">
        <v>41</v>
      </c>
      <c r="F94" s="2675" t="s">
        <v>343</v>
      </c>
      <c r="G94" s="625" t="s">
        <v>37</v>
      </c>
      <c r="H94" s="622">
        <f>I94+K94</f>
        <v>125</v>
      </c>
      <c r="I94" s="1860">
        <v>125</v>
      </c>
      <c r="J94" s="626"/>
      <c r="K94" s="529">
        <v>0</v>
      </c>
      <c r="L94" s="1850">
        <v>130</v>
      </c>
      <c r="M94" s="1851">
        <v>135</v>
      </c>
      <c r="N94" s="2550" t="s">
        <v>447</v>
      </c>
      <c r="O94" s="2483" t="s">
        <v>42</v>
      </c>
      <c r="P94" s="2483" t="s">
        <v>42</v>
      </c>
      <c r="Q94" s="2485" t="s">
        <v>42</v>
      </c>
    </row>
    <row r="95" spans="1:19" ht="13.8" thickBot="1">
      <c r="A95" s="2567"/>
      <c r="B95" s="2533"/>
      <c r="C95" s="2579"/>
      <c r="D95" s="2674"/>
      <c r="E95" s="2633"/>
      <c r="F95" s="2676"/>
      <c r="G95" s="533" t="s">
        <v>12</v>
      </c>
      <c r="H95" s="627">
        <f t="shared" ref="H95:M95" si="7">H94</f>
        <v>125</v>
      </c>
      <c r="I95" s="628">
        <f t="shared" si="7"/>
        <v>125</v>
      </c>
      <c r="J95" s="628">
        <f t="shared" si="7"/>
        <v>0</v>
      </c>
      <c r="K95" s="629">
        <f t="shared" si="7"/>
        <v>0</v>
      </c>
      <c r="L95" s="630">
        <f t="shared" si="7"/>
        <v>130</v>
      </c>
      <c r="M95" s="631">
        <f t="shared" si="7"/>
        <v>135</v>
      </c>
      <c r="N95" s="2551"/>
      <c r="O95" s="2564"/>
      <c r="P95" s="2564"/>
      <c r="Q95" s="2486"/>
    </row>
    <row r="96" spans="1:19" ht="13.95" customHeight="1" thickBot="1">
      <c r="A96" s="2565" t="s">
        <v>11</v>
      </c>
      <c r="B96" s="2531" t="s">
        <v>35</v>
      </c>
      <c r="C96" s="2578" t="s">
        <v>265</v>
      </c>
      <c r="D96" s="2110" t="s">
        <v>458</v>
      </c>
      <c r="E96" s="2540" t="s">
        <v>41</v>
      </c>
      <c r="F96" s="2113" t="s">
        <v>210</v>
      </c>
      <c r="G96" s="620" t="s">
        <v>37</v>
      </c>
      <c r="H96" s="622">
        <v>7.8</v>
      </c>
      <c r="I96" s="1860">
        <v>7.8</v>
      </c>
      <c r="J96" s="621"/>
      <c r="K96" s="529">
        <v>0</v>
      </c>
      <c r="L96" s="1850">
        <v>10</v>
      </c>
      <c r="M96" s="1851">
        <v>10</v>
      </c>
      <c r="N96" s="2550" t="s">
        <v>459</v>
      </c>
      <c r="O96" s="2483">
        <v>130</v>
      </c>
      <c r="P96" s="2483">
        <v>150</v>
      </c>
      <c r="Q96" s="2485">
        <v>150</v>
      </c>
    </row>
    <row r="97" spans="1:19" ht="40.950000000000003" customHeight="1" thickBot="1">
      <c r="A97" s="2567"/>
      <c r="B97" s="2533"/>
      <c r="C97" s="2579"/>
      <c r="D97" s="2112"/>
      <c r="E97" s="2541"/>
      <c r="F97" s="2115"/>
      <c r="G97" s="584" t="s">
        <v>12</v>
      </c>
      <c r="H97" s="788">
        <f t="shared" ref="H97:M97" si="8">H96</f>
        <v>7.8</v>
      </c>
      <c r="I97" s="789">
        <f t="shared" si="8"/>
        <v>7.8</v>
      </c>
      <c r="J97" s="789">
        <f t="shared" si="8"/>
        <v>0</v>
      </c>
      <c r="K97" s="629">
        <f t="shared" si="8"/>
        <v>0</v>
      </c>
      <c r="L97" s="630">
        <f t="shared" si="8"/>
        <v>10</v>
      </c>
      <c r="M97" s="631">
        <f t="shared" si="8"/>
        <v>10</v>
      </c>
      <c r="N97" s="2551"/>
      <c r="O97" s="2564"/>
      <c r="P97" s="2564"/>
      <c r="Q97" s="2486"/>
    </row>
    <row r="98" spans="1:19" ht="13.8" thickBot="1">
      <c r="A98" s="508" t="s">
        <v>11</v>
      </c>
      <c r="B98" s="476" t="s">
        <v>35</v>
      </c>
      <c r="C98" s="2487" t="s">
        <v>14</v>
      </c>
      <c r="D98" s="2488"/>
      <c r="E98" s="2488"/>
      <c r="F98" s="2488"/>
      <c r="G98" s="2582"/>
      <c r="H98" s="790">
        <f t="shared" ref="H98:M98" si="9">SUM(H91+H93+H97+H95)</f>
        <v>2707.1000000000004</v>
      </c>
      <c r="I98" s="790">
        <f t="shared" si="9"/>
        <v>2706.6000000000004</v>
      </c>
      <c r="J98" s="790">
        <f t="shared" si="9"/>
        <v>0</v>
      </c>
      <c r="K98" s="790">
        <f t="shared" si="9"/>
        <v>0.5</v>
      </c>
      <c r="L98" s="790">
        <f t="shared" si="9"/>
        <v>2447</v>
      </c>
      <c r="M98" s="790">
        <f t="shared" si="9"/>
        <v>2653</v>
      </c>
      <c r="N98" s="534"/>
      <c r="O98" s="535"/>
      <c r="P98" s="535"/>
      <c r="Q98" s="536"/>
    </row>
    <row r="99" spans="1:19" ht="15" customHeight="1" thickBot="1">
      <c r="A99" s="475" t="s">
        <v>11</v>
      </c>
      <c r="B99" s="491" t="s">
        <v>36</v>
      </c>
      <c r="C99" s="2583" t="s">
        <v>410</v>
      </c>
      <c r="D99" s="2584"/>
      <c r="E99" s="2584"/>
      <c r="F99" s="2584"/>
      <c r="G99" s="2584"/>
      <c r="H99" s="2584"/>
      <c r="I99" s="2584"/>
      <c r="J99" s="2584"/>
      <c r="K99" s="2584"/>
      <c r="L99" s="2584"/>
      <c r="M99" s="2584"/>
      <c r="N99" s="2584"/>
      <c r="O99" s="2584"/>
      <c r="P99" s="2584"/>
      <c r="Q99" s="2585"/>
    </row>
    <row r="100" spans="1:19" ht="20.399999999999999" customHeight="1" thickBot="1">
      <c r="A100" s="2565" t="s">
        <v>11</v>
      </c>
      <c r="B100" s="2531" t="s">
        <v>36</v>
      </c>
      <c r="C100" s="2578" t="s">
        <v>411</v>
      </c>
      <c r="D100" s="2580" t="s">
        <v>412</v>
      </c>
      <c r="E100" s="2540" t="s">
        <v>41</v>
      </c>
      <c r="F100" s="2540" t="s">
        <v>210</v>
      </c>
      <c r="G100" s="856" t="s">
        <v>37</v>
      </c>
      <c r="H100" s="318">
        <v>210</v>
      </c>
      <c r="I100" s="1544">
        <v>210</v>
      </c>
      <c r="J100" s="315"/>
      <c r="K100" s="316">
        <v>0</v>
      </c>
      <c r="L100" s="317">
        <v>200</v>
      </c>
      <c r="M100" s="317">
        <v>230</v>
      </c>
      <c r="N100" s="537" t="s">
        <v>413</v>
      </c>
      <c r="O100" s="538">
        <v>48</v>
      </c>
      <c r="P100" s="538">
        <v>30</v>
      </c>
      <c r="Q100" s="539">
        <v>30</v>
      </c>
    </row>
    <row r="101" spans="1:19" ht="33.6" customHeight="1" thickBot="1">
      <c r="A101" s="2567"/>
      <c r="B101" s="2533"/>
      <c r="C101" s="2579"/>
      <c r="D101" s="2581"/>
      <c r="E101" s="2541"/>
      <c r="F101" s="2541"/>
      <c r="G101" s="584" t="s">
        <v>12</v>
      </c>
      <c r="H101" s="585">
        <f t="shared" ref="H101:M101" si="10">SUM(H100:H100)</f>
        <v>210</v>
      </c>
      <c r="I101" s="586">
        <f t="shared" si="10"/>
        <v>210</v>
      </c>
      <c r="J101" s="586">
        <f t="shared" si="10"/>
        <v>0</v>
      </c>
      <c r="K101" s="587">
        <f t="shared" si="10"/>
        <v>0</v>
      </c>
      <c r="L101" s="588">
        <f t="shared" si="10"/>
        <v>200</v>
      </c>
      <c r="M101" s="588">
        <f t="shared" si="10"/>
        <v>230</v>
      </c>
      <c r="N101" s="488"/>
      <c r="O101" s="540"/>
      <c r="P101" s="540"/>
      <c r="Q101" s="507"/>
    </row>
    <row r="102" spans="1:19">
      <c r="A102" s="2568" t="s">
        <v>11</v>
      </c>
      <c r="B102" s="2571" t="s">
        <v>36</v>
      </c>
      <c r="C102" s="2574" t="s">
        <v>414</v>
      </c>
      <c r="D102" s="2560" t="s">
        <v>415</v>
      </c>
      <c r="E102" s="2090" t="s">
        <v>41</v>
      </c>
      <c r="F102" s="2090" t="s">
        <v>210</v>
      </c>
      <c r="G102" s="319" t="s">
        <v>37</v>
      </c>
      <c r="H102" s="318">
        <f>I102+K102</f>
        <v>3</v>
      </c>
      <c r="I102" s="1544">
        <v>3</v>
      </c>
      <c r="J102" s="632"/>
      <c r="K102" s="316">
        <v>0</v>
      </c>
      <c r="L102" s="317">
        <v>5</v>
      </c>
      <c r="M102" s="317">
        <v>5</v>
      </c>
      <c r="N102" s="661" t="s">
        <v>416</v>
      </c>
      <c r="O102" s="662">
        <v>5</v>
      </c>
      <c r="P102" s="662">
        <v>5</v>
      </c>
      <c r="Q102" s="663">
        <v>5</v>
      </c>
    </row>
    <row r="103" spans="1:19">
      <c r="A103" s="2569"/>
      <c r="B103" s="2572"/>
      <c r="C103" s="2575"/>
      <c r="D103" s="2577"/>
      <c r="E103" s="2144"/>
      <c r="F103" s="2144"/>
      <c r="G103" s="634"/>
      <c r="H103" s="541"/>
      <c r="I103" s="1860"/>
      <c r="J103" s="541"/>
      <c r="K103" s="529"/>
      <c r="L103" s="1850"/>
      <c r="M103" s="1850"/>
      <c r="N103" s="624" t="s">
        <v>417</v>
      </c>
      <c r="O103" s="609">
        <v>5</v>
      </c>
      <c r="P103" s="609">
        <v>5</v>
      </c>
      <c r="Q103" s="633">
        <v>5</v>
      </c>
    </row>
    <row r="104" spans="1:19" ht="12.6" customHeight="1" thickBot="1">
      <c r="A104" s="2570"/>
      <c r="B104" s="2573"/>
      <c r="C104" s="2576"/>
      <c r="D104" s="2561"/>
      <c r="E104" s="2089"/>
      <c r="F104" s="2089"/>
      <c r="G104" s="635" t="s">
        <v>12</v>
      </c>
      <c r="H104" s="636">
        <f t="shared" ref="H104:M104" si="11">SUM(H102:H102)</f>
        <v>3</v>
      </c>
      <c r="I104" s="636">
        <f t="shared" si="11"/>
        <v>3</v>
      </c>
      <c r="J104" s="636">
        <f t="shared" si="11"/>
        <v>0</v>
      </c>
      <c r="K104" s="636">
        <f t="shared" si="11"/>
        <v>0</v>
      </c>
      <c r="L104" s="637">
        <f t="shared" si="11"/>
        <v>5</v>
      </c>
      <c r="M104" s="637">
        <f t="shared" si="11"/>
        <v>5</v>
      </c>
      <c r="N104" s="664"/>
      <c r="O104" s="665"/>
      <c r="P104" s="665"/>
      <c r="Q104" s="666"/>
    </row>
    <row r="105" spans="1:19" ht="13.2" customHeight="1">
      <c r="A105" s="2554" t="s">
        <v>11</v>
      </c>
      <c r="B105" s="2556" t="s">
        <v>36</v>
      </c>
      <c r="C105" s="2558" t="s">
        <v>418</v>
      </c>
      <c r="D105" s="2560" t="s">
        <v>419</v>
      </c>
      <c r="E105" s="2090" t="s">
        <v>41</v>
      </c>
      <c r="F105" s="2090" t="s">
        <v>54</v>
      </c>
      <c r="G105" s="638" t="s">
        <v>37</v>
      </c>
      <c r="H105" s="791">
        <f>I105+K105</f>
        <v>17</v>
      </c>
      <c r="I105" s="792">
        <v>17</v>
      </c>
      <c r="J105" s="639"/>
      <c r="K105" s="640">
        <v>0</v>
      </c>
      <c r="L105" s="313">
        <v>18</v>
      </c>
      <c r="M105" s="313">
        <v>19</v>
      </c>
      <c r="N105" s="2562" t="s">
        <v>420</v>
      </c>
      <c r="O105" s="2483">
        <v>12</v>
      </c>
      <c r="P105" s="2483">
        <v>12</v>
      </c>
      <c r="Q105" s="2552">
        <v>12</v>
      </c>
    </row>
    <row r="106" spans="1:19" ht="37.200000000000003" customHeight="1" thickBot="1">
      <c r="A106" s="2555"/>
      <c r="B106" s="2557"/>
      <c r="C106" s="2559"/>
      <c r="D106" s="2561"/>
      <c r="E106" s="2089"/>
      <c r="F106" s="2089"/>
      <c r="G106" s="641" t="s">
        <v>12</v>
      </c>
      <c r="H106" s="642">
        <f t="shared" ref="H106:M106" si="12">SUM(H105:H105)</f>
        <v>17</v>
      </c>
      <c r="I106" s="642">
        <f t="shared" si="12"/>
        <v>17</v>
      </c>
      <c r="J106" s="642">
        <f t="shared" si="12"/>
        <v>0</v>
      </c>
      <c r="K106" s="642">
        <f t="shared" si="12"/>
        <v>0</v>
      </c>
      <c r="L106" s="643">
        <f t="shared" si="12"/>
        <v>18</v>
      </c>
      <c r="M106" s="643">
        <f t="shared" si="12"/>
        <v>19</v>
      </c>
      <c r="N106" s="2563"/>
      <c r="O106" s="2564"/>
      <c r="P106" s="2564"/>
      <c r="Q106" s="2553"/>
    </row>
    <row r="107" spans="1:19" ht="54" customHeight="1">
      <c r="A107" s="2565" t="s">
        <v>11</v>
      </c>
      <c r="B107" s="2531" t="s">
        <v>36</v>
      </c>
      <c r="C107" s="2534" t="s">
        <v>421</v>
      </c>
      <c r="D107" s="1446" t="s">
        <v>422</v>
      </c>
      <c r="E107" s="2537" t="s">
        <v>41</v>
      </c>
      <c r="F107" s="2540" t="s">
        <v>423</v>
      </c>
      <c r="G107" s="2542" t="s">
        <v>37</v>
      </c>
      <c r="H107" s="2543">
        <f>I107+K107</f>
        <v>656.5</v>
      </c>
      <c r="I107" s="2325">
        <v>22.2</v>
      </c>
      <c r="J107" s="2325">
        <v>0</v>
      </c>
      <c r="K107" s="2546">
        <v>634.29999999999995</v>
      </c>
      <c r="L107" s="2548">
        <v>1600</v>
      </c>
      <c r="M107" s="2549">
        <v>1700</v>
      </c>
      <c r="N107" s="880"/>
      <c r="O107" s="538"/>
      <c r="P107" s="538"/>
      <c r="Q107" s="623"/>
    </row>
    <row r="108" spans="1:19" ht="17.399999999999999" customHeight="1">
      <c r="A108" s="2566"/>
      <c r="B108" s="2532"/>
      <c r="C108" s="2535"/>
      <c r="D108" s="1091" t="s">
        <v>566</v>
      </c>
      <c r="E108" s="2538"/>
      <c r="F108" s="2144"/>
      <c r="G108" s="2281"/>
      <c r="H108" s="2544"/>
      <c r="I108" s="2545"/>
      <c r="J108" s="2545"/>
      <c r="K108" s="2547"/>
      <c r="L108" s="2345"/>
      <c r="M108" s="2352"/>
      <c r="N108" s="1095" t="s">
        <v>686</v>
      </c>
      <c r="O108" s="619" t="s">
        <v>42</v>
      </c>
      <c r="P108" s="619" t="s">
        <v>42</v>
      </c>
      <c r="Q108" s="608"/>
    </row>
    <row r="109" spans="1:19" ht="52.2" customHeight="1">
      <c r="A109" s="2566"/>
      <c r="B109" s="2532"/>
      <c r="C109" s="2535"/>
      <c r="D109" s="1092" t="s">
        <v>630</v>
      </c>
      <c r="E109" s="2538"/>
      <c r="F109" s="2144"/>
      <c r="G109" s="2281"/>
      <c r="H109" s="2544"/>
      <c r="I109" s="2545"/>
      <c r="J109" s="2545"/>
      <c r="K109" s="2547"/>
      <c r="L109" s="2345"/>
      <c r="M109" s="2352"/>
      <c r="N109" s="618" t="s">
        <v>424</v>
      </c>
      <c r="O109" s="619"/>
      <c r="P109" s="619" t="s">
        <v>42</v>
      </c>
      <c r="Q109" s="608"/>
    </row>
    <row r="110" spans="1:19" ht="47.4" customHeight="1">
      <c r="A110" s="2566"/>
      <c r="B110" s="2532"/>
      <c r="C110" s="2535"/>
      <c r="D110" s="1095" t="s">
        <v>687</v>
      </c>
      <c r="E110" s="2538"/>
      <c r="F110" s="2144"/>
      <c r="G110" s="2281"/>
      <c r="H110" s="2544"/>
      <c r="I110" s="2545"/>
      <c r="J110" s="2545"/>
      <c r="K110" s="2547"/>
      <c r="L110" s="2345"/>
      <c r="M110" s="2352"/>
      <c r="N110" s="1215" t="s">
        <v>688</v>
      </c>
      <c r="O110" s="619" t="s">
        <v>42</v>
      </c>
      <c r="P110" s="619"/>
      <c r="Q110" s="608"/>
      <c r="S110" s="657"/>
    </row>
    <row r="111" spans="1:19" ht="30.6" customHeight="1">
      <c r="A111" s="2566"/>
      <c r="B111" s="2532"/>
      <c r="C111" s="2535"/>
      <c r="D111" s="1095" t="s">
        <v>425</v>
      </c>
      <c r="E111" s="2538"/>
      <c r="F111" s="2144"/>
      <c r="G111" s="2281"/>
      <c r="H111" s="2544"/>
      <c r="I111" s="2545"/>
      <c r="J111" s="2545"/>
      <c r="K111" s="2547"/>
      <c r="L111" s="2345"/>
      <c r="M111" s="2352"/>
      <c r="N111" s="618" t="s">
        <v>448</v>
      </c>
      <c r="O111" s="619" t="s">
        <v>42</v>
      </c>
      <c r="P111" s="619" t="s">
        <v>42</v>
      </c>
      <c r="Q111" s="608"/>
    </row>
    <row r="112" spans="1:19" ht="37.200000000000003" customHeight="1" thickBot="1">
      <c r="A112" s="2566"/>
      <c r="B112" s="2532"/>
      <c r="C112" s="2535"/>
      <c r="D112" s="1095" t="s">
        <v>689</v>
      </c>
      <c r="E112" s="2538"/>
      <c r="F112" s="2144"/>
      <c r="G112" s="2281"/>
      <c r="H112" s="2544"/>
      <c r="I112" s="2545"/>
      <c r="J112" s="2545"/>
      <c r="K112" s="2547"/>
      <c r="L112" s="2345"/>
      <c r="M112" s="2352"/>
      <c r="N112" s="1215" t="s">
        <v>690</v>
      </c>
      <c r="O112" s="619" t="s">
        <v>42</v>
      </c>
      <c r="P112" s="619"/>
      <c r="Q112" s="608"/>
    </row>
    <row r="113" spans="1:19" ht="25.95" customHeight="1" thickBot="1">
      <c r="A113" s="2566"/>
      <c r="B113" s="2532"/>
      <c r="C113" s="2535"/>
      <c r="D113" s="1216" t="s">
        <v>567</v>
      </c>
      <c r="E113" s="2538"/>
      <c r="F113" s="2144"/>
      <c r="G113" s="2281"/>
      <c r="H113" s="2544"/>
      <c r="I113" s="2545"/>
      <c r="J113" s="2545"/>
      <c r="K113" s="2547"/>
      <c r="L113" s="2345"/>
      <c r="M113" s="2352"/>
      <c r="N113" s="1215" t="s">
        <v>620</v>
      </c>
      <c r="O113" s="619"/>
      <c r="P113" s="619" t="s">
        <v>42</v>
      </c>
      <c r="Q113" s="608" t="s">
        <v>42</v>
      </c>
    </row>
    <row r="114" spans="1:19" ht="39" customHeight="1">
      <c r="A114" s="2566"/>
      <c r="B114" s="2532"/>
      <c r="C114" s="2535"/>
      <c r="D114" s="1215" t="s">
        <v>691</v>
      </c>
      <c r="E114" s="2538"/>
      <c r="F114" s="2144"/>
      <c r="G114" s="2281"/>
      <c r="H114" s="2544"/>
      <c r="I114" s="2545"/>
      <c r="J114" s="2545"/>
      <c r="K114" s="2547"/>
      <c r="L114" s="2345"/>
      <c r="M114" s="2352"/>
      <c r="N114" s="1215" t="s">
        <v>692</v>
      </c>
      <c r="O114" s="619" t="s">
        <v>42</v>
      </c>
      <c r="P114" s="619" t="s">
        <v>42</v>
      </c>
      <c r="Q114" s="608"/>
    </row>
    <row r="115" spans="1:19" ht="26.4">
      <c r="A115" s="2566"/>
      <c r="B115" s="2532"/>
      <c r="C115" s="2535"/>
      <c r="D115" s="1095" t="s">
        <v>693</v>
      </c>
      <c r="E115" s="2538"/>
      <c r="F115" s="2144"/>
      <c r="G115" s="2281"/>
      <c r="H115" s="2544"/>
      <c r="I115" s="2545"/>
      <c r="J115" s="2545"/>
      <c r="K115" s="2547"/>
      <c r="L115" s="2345"/>
      <c r="M115" s="2352"/>
      <c r="N115" s="1215" t="s">
        <v>694</v>
      </c>
      <c r="O115" s="619" t="s">
        <v>42</v>
      </c>
      <c r="P115" s="619"/>
      <c r="Q115" s="608"/>
      <c r="S115" s="657"/>
    </row>
    <row r="116" spans="1:19" ht="52.8">
      <c r="A116" s="2566"/>
      <c r="B116" s="2532"/>
      <c r="C116" s="2535"/>
      <c r="D116" s="1094" t="s">
        <v>426</v>
      </c>
      <c r="E116" s="2538"/>
      <c r="F116" s="2144"/>
      <c r="G116" s="2281"/>
      <c r="H116" s="2544"/>
      <c r="I116" s="2545"/>
      <c r="J116" s="2545"/>
      <c r="K116" s="2547"/>
      <c r="L116" s="2345"/>
      <c r="M116" s="2352"/>
      <c r="N116" s="618" t="s">
        <v>427</v>
      </c>
      <c r="O116" s="619" t="s">
        <v>42</v>
      </c>
      <c r="P116" s="619" t="s">
        <v>42</v>
      </c>
      <c r="Q116" s="608" t="s">
        <v>42</v>
      </c>
    </row>
    <row r="117" spans="1:19">
      <c r="A117" s="2566"/>
      <c r="B117" s="2532"/>
      <c r="C117" s="2535"/>
      <c r="D117" s="1095" t="s">
        <v>629</v>
      </c>
      <c r="E117" s="2538"/>
      <c r="F117" s="2144"/>
      <c r="G117" s="2281"/>
      <c r="H117" s="2544"/>
      <c r="I117" s="2545"/>
      <c r="J117" s="2545"/>
      <c r="K117" s="2547"/>
      <c r="L117" s="2345"/>
      <c r="M117" s="2352"/>
      <c r="N117" s="618" t="s">
        <v>695</v>
      </c>
      <c r="O117" s="619" t="s">
        <v>42</v>
      </c>
      <c r="P117" s="619"/>
      <c r="Q117" s="608"/>
    </row>
    <row r="118" spans="1:19" ht="52.8">
      <c r="A118" s="2566"/>
      <c r="B118" s="2532"/>
      <c r="C118" s="2535"/>
      <c r="D118" s="1096" t="s">
        <v>625</v>
      </c>
      <c r="E118" s="2538"/>
      <c r="F118" s="2144"/>
      <c r="G118" s="2281"/>
      <c r="H118" s="2544"/>
      <c r="I118" s="2545"/>
      <c r="J118" s="2545"/>
      <c r="K118" s="2547"/>
      <c r="L118" s="2345"/>
      <c r="M118" s="2352"/>
      <c r="N118" s="618" t="s">
        <v>631</v>
      </c>
      <c r="O118" s="619" t="s">
        <v>42</v>
      </c>
      <c r="P118" s="619"/>
      <c r="Q118" s="608"/>
    </row>
    <row r="119" spans="1:19" ht="52.8">
      <c r="A119" s="2566"/>
      <c r="B119" s="2532"/>
      <c r="C119" s="2535"/>
      <c r="D119" s="1097" t="s">
        <v>626</v>
      </c>
      <c r="E119" s="2538"/>
      <c r="F119" s="2144"/>
      <c r="G119" s="2281"/>
      <c r="H119" s="2544"/>
      <c r="I119" s="2545"/>
      <c r="J119" s="2545"/>
      <c r="K119" s="2547"/>
      <c r="L119" s="2345"/>
      <c r="M119" s="2352"/>
      <c r="N119" s="618" t="s">
        <v>631</v>
      </c>
      <c r="O119" s="619" t="s">
        <v>42</v>
      </c>
      <c r="P119" s="619"/>
      <c r="Q119" s="608"/>
      <c r="S119" s="657"/>
    </row>
    <row r="120" spans="1:19" ht="55.95" customHeight="1">
      <c r="A120" s="2566"/>
      <c r="B120" s="2532"/>
      <c r="C120" s="2535"/>
      <c r="D120" s="1093" t="s">
        <v>428</v>
      </c>
      <c r="E120" s="2538"/>
      <c r="F120" s="2144"/>
      <c r="G120" s="2281"/>
      <c r="H120" s="2544"/>
      <c r="I120" s="2545"/>
      <c r="J120" s="2545"/>
      <c r="K120" s="2547"/>
      <c r="L120" s="2345"/>
      <c r="M120" s="2352"/>
      <c r="N120" s="618" t="s">
        <v>429</v>
      </c>
      <c r="O120" s="619" t="s">
        <v>42</v>
      </c>
      <c r="P120" s="619"/>
      <c r="Q120" s="608"/>
    </row>
    <row r="121" spans="1:19" ht="26.4">
      <c r="A121" s="2566"/>
      <c r="B121" s="2532"/>
      <c r="C121" s="2535"/>
      <c r="D121" s="1097" t="s">
        <v>627</v>
      </c>
      <c r="E121" s="2538"/>
      <c r="F121" s="2144"/>
      <c r="G121" s="2281"/>
      <c r="H121" s="2544"/>
      <c r="I121" s="2545"/>
      <c r="J121" s="2545"/>
      <c r="K121" s="2547"/>
      <c r="L121" s="2345"/>
      <c r="M121" s="2352"/>
      <c r="N121" s="1090" t="s">
        <v>628</v>
      </c>
      <c r="O121" s="644" t="s">
        <v>42</v>
      </c>
      <c r="P121" s="644"/>
      <c r="Q121" s="569"/>
    </row>
    <row r="122" spans="1:19" ht="52.8">
      <c r="A122" s="2566"/>
      <c r="B122" s="2532"/>
      <c r="C122" s="2535"/>
      <c r="D122" s="1217" t="s">
        <v>696</v>
      </c>
      <c r="E122" s="2538"/>
      <c r="F122" s="2144"/>
      <c r="G122" s="1848"/>
      <c r="H122" s="541"/>
      <c r="I122" s="529"/>
      <c r="J122" s="1860"/>
      <c r="K122" s="529"/>
      <c r="L122" s="1850"/>
      <c r="M122" s="1851"/>
      <c r="N122" s="1218" t="s">
        <v>697</v>
      </c>
      <c r="O122" s="644" t="s">
        <v>42</v>
      </c>
      <c r="P122" s="644"/>
      <c r="Q122" s="569"/>
    </row>
    <row r="123" spans="1:19" ht="66">
      <c r="A123" s="2566"/>
      <c r="B123" s="2532"/>
      <c r="C123" s="2535"/>
      <c r="D123" s="1219" t="s">
        <v>698</v>
      </c>
      <c r="E123" s="2538"/>
      <c r="F123" s="2144"/>
      <c r="G123" s="1848"/>
      <c r="H123" s="541"/>
      <c r="I123" s="529"/>
      <c r="J123" s="1860"/>
      <c r="K123" s="529"/>
      <c r="L123" s="1850"/>
      <c r="M123" s="1851"/>
      <c r="N123" s="1219" t="s">
        <v>699</v>
      </c>
      <c r="O123" s="644" t="s">
        <v>42</v>
      </c>
      <c r="P123" s="644"/>
      <c r="Q123" s="569"/>
    </row>
    <row r="124" spans="1:19" ht="52.8">
      <c r="A124" s="2566"/>
      <c r="B124" s="2532"/>
      <c r="C124" s="2535"/>
      <c r="D124" s="1219" t="s">
        <v>700</v>
      </c>
      <c r="E124" s="2538"/>
      <c r="F124" s="2144"/>
      <c r="G124" s="1848"/>
      <c r="H124" s="541"/>
      <c r="I124" s="529"/>
      <c r="J124" s="1860"/>
      <c r="K124" s="529"/>
      <c r="L124" s="1850"/>
      <c r="M124" s="1851"/>
      <c r="N124" s="1219" t="s">
        <v>701</v>
      </c>
      <c r="O124" s="644" t="s">
        <v>42</v>
      </c>
      <c r="P124" s="644"/>
      <c r="Q124" s="569"/>
      <c r="S124" s="657"/>
    </row>
    <row r="125" spans="1:19" ht="13.95" customHeight="1" thickBot="1">
      <c r="A125" s="2566"/>
      <c r="B125" s="2532"/>
      <c r="C125" s="2535"/>
      <c r="D125" s="1220"/>
      <c r="E125" s="2538"/>
      <c r="F125" s="2144"/>
      <c r="G125" s="1848"/>
      <c r="H125" s="541"/>
      <c r="I125" s="529"/>
      <c r="J125" s="1860"/>
      <c r="K125" s="529"/>
      <c r="L125" s="1850"/>
      <c r="M125" s="1851"/>
      <c r="N125" s="1090"/>
      <c r="O125" s="644"/>
      <c r="P125" s="644"/>
      <c r="Q125" s="569"/>
    </row>
    <row r="126" spans="1:19" ht="13.8" thickBot="1">
      <c r="A126" s="2567"/>
      <c r="B126" s="2533"/>
      <c r="C126" s="2536"/>
      <c r="D126" s="193"/>
      <c r="E126" s="2539"/>
      <c r="F126" s="2541"/>
      <c r="G126" s="584" t="s">
        <v>12</v>
      </c>
      <c r="H126" s="587">
        <f>SUM(H107)</f>
        <v>656.5</v>
      </c>
      <c r="I126" s="587">
        <f>SUM(I107)</f>
        <v>22.2</v>
      </c>
      <c r="J126" s="586">
        <f>SUM(J107:J107)</f>
        <v>0</v>
      </c>
      <c r="K126" s="587">
        <f>SUM(K107:K121)</f>
        <v>634.29999999999995</v>
      </c>
      <c r="L126" s="588">
        <f>SUM(L107:L107)</f>
        <v>1600</v>
      </c>
      <c r="M126" s="588">
        <f>SUM(M107:M107)</f>
        <v>1700</v>
      </c>
      <c r="N126" s="645"/>
      <c r="O126" s="644"/>
      <c r="P126" s="644"/>
      <c r="Q126" s="569"/>
    </row>
    <row r="127" spans="1:19" ht="13.8" thickBot="1">
      <c r="A127" s="543" t="s">
        <v>11</v>
      </c>
      <c r="B127" s="1853" t="s">
        <v>36</v>
      </c>
      <c r="C127" s="1865" t="s">
        <v>430</v>
      </c>
      <c r="D127" s="1846" t="s">
        <v>431</v>
      </c>
      <c r="E127" s="1857"/>
      <c r="F127" s="1855" t="s">
        <v>432</v>
      </c>
      <c r="G127" s="667" t="s">
        <v>37</v>
      </c>
      <c r="H127" s="1221">
        <f>I127+K127</f>
        <v>10</v>
      </c>
      <c r="I127" s="1222">
        <v>0</v>
      </c>
      <c r="J127" s="1849">
        <v>0</v>
      </c>
      <c r="K127" s="1223">
        <v>10</v>
      </c>
      <c r="L127" s="1224">
        <v>5</v>
      </c>
      <c r="M127" s="1225">
        <v>5</v>
      </c>
      <c r="N127" s="2550" t="s">
        <v>702</v>
      </c>
      <c r="O127" s="2483">
        <v>1</v>
      </c>
      <c r="P127" s="2483"/>
      <c r="Q127" s="2485"/>
    </row>
    <row r="128" spans="1:19" ht="13.8" thickBot="1">
      <c r="A128" s="544"/>
      <c r="B128" s="1854"/>
      <c r="C128" s="1866"/>
      <c r="D128" s="1847"/>
      <c r="E128" s="1858"/>
      <c r="F128" s="1856"/>
      <c r="G128" s="646" t="s">
        <v>12</v>
      </c>
      <c r="H128" s="647">
        <f t="shared" ref="H128:M128" si="13">SUM(H127)</f>
        <v>10</v>
      </c>
      <c r="I128" s="586">
        <f t="shared" si="13"/>
        <v>0</v>
      </c>
      <c r="J128" s="586">
        <f t="shared" si="13"/>
        <v>0</v>
      </c>
      <c r="K128" s="648">
        <f t="shared" si="13"/>
        <v>10</v>
      </c>
      <c r="L128" s="649">
        <f t="shared" si="13"/>
        <v>5</v>
      </c>
      <c r="M128" s="589">
        <f t="shared" si="13"/>
        <v>5</v>
      </c>
      <c r="N128" s="2551"/>
      <c r="O128" s="2484"/>
      <c r="P128" s="2484"/>
      <c r="Q128" s="2486"/>
    </row>
    <row r="129" spans="1:17" ht="13.8" thickBot="1">
      <c r="A129" s="1864" t="s">
        <v>11</v>
      </c>
      <c r="B129" s="1854" t="s">
        <v>36</v>
      </c>
      <c r="C129" s="2487" t="s">
        <v>14</v>
      </c>
      <c r="D129" s="2488"/>
      <c r="E129" s="2488"/>
      <c r="F129" s="2488"/>
      <c r="G129" s="2488"/>
      <c r="H129" s="650">
        <f t="shared" ref="H129:M129" si="14">SUM(H101+H104+H106+H126+H128)</f>
        <v>896.5</v>
      </c>
      <c r="I129" s="651">
        <f t="shared" si="14"/>
        <v>252.2</v>
      </c>
      <c r="J129" s="651">
        <f t="shared" si="14"/>
        <v>0</v>
      </c>
      <c r="K129" s="652">
        <f t="shared" si="14"/>
        <v>644.29999999999995</v>
      </c>
      <c r="L129" s="653">
        <f t="shared" si="14"/>
        <v>1828</v>
      </c>
      <c r="M129" s="653">
        <f t="shared" si="14"/>
        <v>1959</v>
      </c>
      <c r="N129" s="493"/>
      <c r="O129" s="493"/>
      <c r="P129" s="493"/>
      <c r="Q129" s="494"/>
    </row>
    <row r="130" spans="1:17" ht="13.8" thickBot="1">
      <c r="A130" s="475" t="s">
        <v>11</v>
      </c>
      <c r="B130" s="2489" t="s">
        <v>433</v>
      </c>
      <c r="C130" s="2490"/>
      <c r="D130" s="2490"/>
      <c r="E130" s="2490"/>
      <c r="F130" s="2490"/>
      <c r="G130" s="2490"/>
      <c r="H130" s="857">
        <f t="shared" ref="H130:M130" si="15">H129+H98+H52+H25</f>
        <v>7693.9000000000005</v>
      </c>
      <c r="I130" s="858">
        <f t="shared" si="15"/>
        <v>5587.5</v>
      </c>
      <c r="J130" s="858">
        <f t="shared" si="15"/>
        <v>0</v>
      </c>
      <c r="K130" s="859">
        <f t="shared" si="15"/>
        <v>2106.4</v>
      </c>
      <c r="L130" s="322">
        <f t="shared" si="15"/>
        <v>8995</v>
      </c>
      <c r="M130" s="322">
        <f t="shared" si="15"/>
        <v>9982</v>
      </c>
      <c r="N130" s="545"/>
      <c r="O130" s="546"/>
      <c r="P130" s="546"/>
      <c r="Q130" s="547"/>
    </row>
    <row r="131" spans="1:17" ht="13.8" thickBot="1">
      <c r="A131" s="548"/>
      <c r="B131" s="2491" t="s">
        <v>15</v>
      </c>
      <c r="C131" s="2492"/>
      <c r="D131" s="2492"/>
      <c r="E131" s="2492"/>
      <c r="F131" s="2492"/>
      <c r="G131" s="2492"/>
      <c r="H131" s="1545">
        <f t="shared" ref="H131:M131" si="16">H130</f>
        <v>7693.9000000000005</v>
      </c>
      <c r="I131" s="1808">
        <f t="shared" si="16"/>
        <v>5587.5</v>
      </c>
      <c r="J131" s="860">
        <f t="shared" si="16"/>
        <v>0</v>
      </c>
      <c r="K131" s="1807">
        <f t="shared" si="16"/>
        <v>2106.4</v>
      </c>
      <c r="L131" s="549">
        <f t="shared" si="16"/>
        <v>8995</v>
      </c>
      <c r="M131" s="549">
        <f t="shared" si="16"/>
        <v>9982</v>
      </c>
      <c r="N131" s="2493"/>
      <c r="O131" s="2493"/>
      <c r="P131" s="2493"/>
      <c r="Q131" s="2494"/>
    </row>
    <row r="132" spans="1:17">
      <c r="A132" s="673"/>
      <c r="B132" s="674"/>
      <c r="C132" s="674"/>
      <c r="D132" s="674"/>
      <c r="E132" s="550"/>
      <c r="F132" s="1852"/>
      <c r="G132" s="1852"/>
      <c r="H132" s="1852"/>
      <c r="I132" s="1852"/>
      <c r="J132" s="1852"/>
      <c r="K132" s="1852"/>
      <c r="L132" s="1852"/>
      <c r="M132" s="1852"/>
      <c r="N132" s="676"/>
      <c r="O132" s="314"/>
      <c r="P132" s="314"/>
      <c r="Q132" s="551"/>
    </row>
    <row r="133" spans="1:17" ht="13.95" customHeight="1">
      <c r="A133" s="673"/>
      <c r="B133" s="674"/>
      <c r="C133" s="674"/>
      <c r="D133" s="674"/>
      <c r="E133" s="550"/>
      <c r="F133" s="1852"/>
      <c r="G133" s="1852"/>
      <c r="H133" s="1852"/>
      <c r="I133" s="1852"/>
      <c r="J133" s="1852"/>
      <c r="K133" s="1852"/>
      <c r="L133" s="1852"/>
      <c r="M133" s="1852"/>
      <c r="N133" s="676"/>
      <c r="O133" s="314"/>
      <c r="P133" s="314"/>
      <c r="Q133" s="551"/>
    </row>
    <row r="134" spans="1:17" ht="13.95" customHeight="1" thickBot="1">
      <c r="A134" s="673"/>
      <c r="B134" s="674"/>
      <c r="C134" s="674"/>
      <c r="D134" s="674"/>
      <c r="E134" s="550"/>
      <c r="F134" s="550"/>
      <c r="G134" s="2495" t="s">
        <v>16</v>
      </c>
      <c r="H134" s="2495"/>
      <c r="I134" s="2495"/>
      <c r="J134" s="2495"/>
      <c r="K134" s="2495"/>
      <c r="L134" s="2495"/>
      <c r="M134" s="2495"/>
      <c r="N134" s="2495"/>
      <c r="O134" s="314"/>
      <c r="P134" s="314"/>
      <c r="Q134" s="551"/>
    </row>
    <row r="135" spans="1:17" ht="43.8" customHeight="1" thickBot="1">
      <c r="A135" s="200"/>
      <c r="B135" s="200"/>
      <c r="C135" s="200"/>
      <c r="D135" s="2099" t="s">
        <v>17</v>
      </c>
      <c r="E135" s="2100"/>
      <c r="F135" s="2100"/>
      <c r="G135" s="2100"/>
      <c r="H135" s="2101"/>
      <c r="I135" s="2099" t="s">
        <v>533</v>
      </c>
      <c r="J135" s="2100"/>
      <c r="K135" s="2100"/>
      <c r="L135" s="2101"/>
      <c r="M135" s="200"/>
      <c r="N135" s="200"/>
      <c r="O135" s="552"/>
      <c r="P135" s="552"/>
      <c r="Q135" s="553"/>
    </row>
    <row r="136" spans="1:17" ht="13.2" customHeight="1" thickBot="1">
      <c r="A136" s="200"/>
      <c r="B136" s="200"/>
      <c r="C136" s="200"/>
      <c r="D136" s="2508" t="s">
        <v>18</v>
      </c>
      <c r="E136" s="2509"/>
      <c r="F136" s="2509"/>
      <c r="G136" s="2509"/>
      <c r="H136" s="2510"/>
      <c r="I136" s="2511">
        <f>I137+I138+I139+I140+I141+I142</f>
        <v>7693.9000000000005</v>
      </c>
      <c r="J136" s="2512"/>
      <c r="K136" s="2512"/>
      <c r="L136" s="2513"/>
      <c r="M136" s="200"/>
      <c r="N136" s="200"/>
      <c r="O136" s="552"/>
      <c r="P136" s="552"/>
      <c r="Q136" s="553"/>
    </row>
    <row r="137" spans="1:17" ht="16.2" customHeight="1">
      <c r="A137" s="200"/>
      <c r="B137" s="200"/>
      <c r="C137" s="200"/>
      <c r="D137" s="2522" t="s">
        <v>251</v>
      </c>
      <c r="E137" s="2523"/>
      <c r="F137" s="2523"/>
      <c r="G137" s="2523"/>
      <c r="H137" s="2524"/>
      <c r="I137" s="2525">
        <v>6519.6</v>
      </c>
      <c r="J137" s="2526"/>
      <c r="K137" s="2526"/>
      <c r="L137" s="2527"/>
      <c r="M137" s="200"/>
      <c r="N137" s="200"/>
      <c r="O137" s="552"/>
      <c r="P137" s="552"/>
      <c r="Q137" s="553"/>
    </row>
    <row r="138" spans="1:17" ht="13.95" customHeight="1">
      <c r="A138" s="200"/>
      <c r="B138" s="200"/>
      <c r="C138" s="200"/>
      <c r="D138" s="2514" t="s">
        <v>434</v>
      </c>
      <c r="E138" s="2515"/>
      <c r="F138" s="2515"/>
      <c r="G138" s="2515"/>
      <c r="H138" s="2516"/>
      <c r="I138" s="2517"/>
      <c r="J138" s="2518"/>
      <c r="K138" s="2518"/>
      <c r="L138" s="2519"/>
      <c r="M138" s="200"/>
      <c r="N138" s="200"/>
      <c r="O138" s="552"/>
      <c r="P138" s="552"/>
      <c r="Q138" s="553"/>
    </row>
    <row r="139" spans="1:17" ht="15" customHeight="1">
      <c r="A139" s="200"/>
      <c r="B139" s="200"/>
      <c r="C139" s="200"/>
      <c r="D139" s="2514" t="s">
        <v>252</v>
      </c>
      <c r="E139" s="2515"/>
      <c r="F139" s="2515"/>
      <c r="G139" s="2515"/>
      <c r="H139" s="2516"/>
      <c r="I139" s="2517">
        <v>0</v>
      </c>
      <c r="J139" s="2518"/>
      <c r="K139" s="2518"/>
      <c r="L139" s="2519"/>
      <c r="M139" s="200"/>
      <c r="N139" s="200"/>
      <c r="O139" s="552"/>
      <c r="P139" s="552"/>
      <c r="Q139" s="553"/>
    </row>
    <row r="140" spans="1:17" ht="28.95" customHeight="1">
      <c r="A140" s="200"/>
      <c r="B140" s="200"/>
      <c r="C140" s="200"/>
      <c r="D140" s="2514" t="s">
        <v>253</v>
      </c>
      <c r="E140" s="2515"/>
      <c r="F140" s="2515"/>
      <c r="G140" s="2515"/>
      <c r="H140" s="2516"/>
      <c r="I140" s="2517"/>
      <c r="J140" s="2520"/>
      <c r="K140" s="2520"/>
      <c r="L140" s="2521"/>
      <c r="M140" s="200"/>
      <c r="N140" s="200"/>
      <c r="O140" s="552"/>
      <c r="P140" s="552"/>
      <c r="Q140" s="553"/>
    </row>
    <row r="141" spans="1:17" ht="13.2" customHeight="1">
      <c r="A141" s="200"/>
      <c r="B141" s="200"/>
      <c r="C141" s="200"/>
      <c r="D141" s="2528" t="s">
        <v>254</v>
      </c>
      <c r="E141" s="2529"/>
      <c r="F141" s="2529"/>
      <c r="G141" s="2529"/>
      <c r="H141" s="2530"/>
      <c r="I141" s="2517"/>
      <c r="J141" s="2520"/>
      <c r="K141" s="2520"/>
      <c r="L141" s="2521"/>
      <c r="M141" s="200"/>
      <c r="N141" s="200"/>
      <c r="O141" s="552"/>
      <c r="P141" s="552"/>
      <c r="Q141" s="553"/>
    </row>
    <row r="142" spans="1:17" ht="13.8" customHeight="1" thickBot="1">
      <c r="A142" s="200"/>
      <c r="B142" s="200"/>
      <c r="C142" s="200"/>
      <c r="D142" s="2502" t="s">
        <v>616</v>
      </c>
      <c r="E142" s="2503"/>
      <c r="F142" s="2503"/>
      <c r="G142" s="2503"/>
      <c r="H142" s="2504"/>
      <c r="I142" s="2505">
        <v>1174.3</v>
      </c>
      <c r="J142" s="2506"/>
      <c r="K142" s="2506"/>
      <c r="L142" s="2507"/>
      <c r="M142" s="200"/>
      <c r="N142" s="200"/>
      <c r="O142" s="552"/>
      <c r="P142" s="552"/>
      <c r="Q142" s="553"/>
    </row>
    <row r="143" spans="1:17" ht="13.8" thickBot="1">
      <c r="A143" s="200"/>
      <c r="B143" s="200"/>
      <c r="C143" s="200"/>
      <c r="D143" s="2508" t="s">
        <v>19</v>
      </c>
      <c r="E143" s="2509"/>
      <c r="F143" s="2509"/>
      <c r="G143" s="2509"/>
      <c r="H143" s="2510"/>
      <c r="I143" s="2511">
        <f>SUM(I144:L144)</f>
        <v>0</v>
      </c>
      <c r="J143" s="2512"/>
      <c r="K143" s="2512"/>
      <c r="L143" s="2513"/>
      <c r="M143" s="200"/>
      <c r="N143" s="200"/>
      <c r="O143" s="552"/>
      <c r="P143" s="552"/>
      <c r="Q143" s="553"/>
    </row>
    <row r="144" spans="1:17" ht="13.8" thickBot="1">
      <c r="A144" s="200"/>
      <c r="B144" s="200"/>
      <c r="C144" s="200"/>
      <c r="D144" s="2496" t="s">
        <v>255</v>
      </c>
      <c r="E144" s="2497"/>
      <c r="F144" s="2497"/>
      <c r="G144" s="2497"/>
      <c r="H144" s="2498"/>
      <c r="I144" s="2499"/>
      <c r="J144" s="2500"/>
      <c r="K144" s="2500"/>
      <c r="L144" s="2501"/>
      <c r="M144" s="200"/>
      <c r="N144" s="200"/>
      <c r="O144" s="552"/>
      <c r="P144" s="552"/>
      <c r="Q144" s="553"/>
    </row>
    <row r="145" spans="1:17" ht="13.8" thickBot="1">
      <c r="A145" s="200"/>
      <c r="B145" s="200"/>
      <c r="C145" s="200"/>
      <c r="D145" s="2477" t="s">
        <v>20</v>
      </c>
      <c r="E145" s="2478"/>
      <c r="F145" s="2478"/>
      <c r="G145" s="2478"/>
      <c r="H145" s="2479"/>
      <c r="I145" s="2480">
        <f>I143+I136</f>
        <v>7693.9000000000005</v>
      </c>
      <c r="J145" s="2481"/>
      <c r="K145" s="2481"/>
      <c r="L145" s="2482"/>
      <c r="M145" s="200"/>
      <c r="N145" s="200"/>
      <c r="O145" s="552"/>
      <c r="P145" s="552"/>
      <c r="Q145" s="553"/>
    </row>
    <row r="146" spans="1:17">
      <c r="A146" s="200"/>
      <c r="B146" s="200"/>
      <c r="C146" s="200"/>
      <c r="D146" s="200"/>
      <c r="E146" s="320"/>
      <c r="F146" s="143"/>
      <c r="G146" s="10"/>
      <c r="H146" s="200"/>
      <c r="I146" s="200"/>
      <c r="J146" s="200"/>
      <c r="K146" s="200"/>
      <c r="L146" s="200"/>
      <c r="M146" s="200"/>
      <c r="N146" s="200"/>
      <c r="O146" s="654"/>
      <c r="P146" s="552"/>
      <c r="Q146" s="553"/>
    </row>
    <row r="147" spans="1:17">
      <c r="A147" s="200"/>
      <c r="B147" s="200"/>
      <c r="C147" s="200"/>
      <c r="D147" s="200"/>
      <c r="E147" s="320"/>
      <c r="F147" s="143"/>
      <c r="G147" s="10"/>
      <c r="H147" s="200"/>
      <c r="I147" s="200"/>
      <c r="J147" s="200"/>
      <c r="K147" s="200"/>
      <c r="L147" s="200"/>
      <c r="M147" s="200"/>
      <c r="N147" s="200"/>
      <c r="O147" s="654"/>
      <c r="P147" s="552"/>
      <c r="Q147" s="553"/>
    </row>
    <row r="148" spans="1:17">
      <c r="A148" s="200"/>
      <c r="B148" s="200"/>
      <c r="C148" s="200"/>
      <c r="D148" s="200"/>
      <c r="E148" s="320"/>
      <c r="F148" s="143"/>
      <c r="G148" s="10"/>
      <c r="H148" s="200"/>
      <c r="I148" s="200"/>
      <c r="J148" s="200"/>
      <c r="K148" s="200"/>
      <c r="L148" s="200"/>
      <c r="M148" s="200"/>
      <c r="N148" s="200"/>
      <c r="O148" s="654"/>
      <c r="P148" s="552"/>
      <c r="Q148" s="553"/>
    </row>
    <row r="149" spans="1:17">
      <c r="A149" s="200"/>
      <c r="B149" s="200"/>
      <c r="C149" s="200"/>
      <c r="D149" s="200"/>
      <c r="E149" s="320"/>
      <c r="F149" s="143"/>
      <c r="G149" s="10"/>
      <c r="H149" s="200"/>
      <c r="I149" s="200"/>
      <c r="J149" s="200"/>
      <c r="K149" s="200"/>
      <c r="L149" s="200"/>
      <c r="M149" s="200"/>
      <c r="N149" s="200"/>
      <c r="O149" s="654"/>
      <c r="P149" s="552"/>
      <c r="Q149" s="553"/>
    </row>
  </sheetData>
  <mergeCells count="180">
    <mergeCell ref="Q94:Q95"/>
    <mergeCell ref="A94:A95"/>
    <mergeCell ref="B94:B95"/>
    <mergeCell ref="C94:C95"/>
    <mergeCell ref="D94:D95"/>
    <mergeCell ref="E94:E95"/>
    <mergeCell ref="F94:F95"/>
    <mergeCell ref="N94:N95"/>
    <mergeCell ref="O94:O95"/>
    <mergeCell ref="P94:P95"/>
    <mergeCell ref="L1:Q1"/>
    <mergeCell ref="A2:Q2"/>
    <mergeCell ref="A3:Q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A29:A51"/>
    <mergeCell ref="B29:B51"/>
    <mergeCell ref="C29:C51"/>
    <mergeCell ref="D29:D30"/>
    <mergeCell ref="E29:E51"/>
    <mergeCell ref="F29:F51"/>
    <mergeCell ref="N29:N30"/>
    <mergeCell ref="O29:O30"/>
    <mergeCell ref="B7:Q7"/>
    <mergeCell ref="C8:Q8"/>
    <mergeCell ref="A9:A19"/>
    <mergeCell ref="B9:B19"/>
    <mergeCell ref="C9:C19"/>
    <mergeCell ref="D9:D10"/>
    <mergeCell ref="E9:E19"/>
    <mergeCell ref="F9:F19"/>
    <mergeCell ref="N9:N10"/>
    <mergeCell ref="O9:O10"/>
    <mergeCell ref="P9:P10"/>
    <mergeCell ref="Q9:Q10"/>
    <mergeCell ref="D11:D14"/>
    <mergeCell ref="D15:D18"/>
    <mergeCell ref="C25:G25"/>
    <mergeCell ref="C26:Q26"/>
    <mergeCell ref="A27:A28"/>
    <mergeCell ref="B27:B28"/>
    <mergeCell ref="C27:C28"/>
    <mergeCell ref="D27:D28"/>
    <mergeCell ref="E27:E28"/>
    <mergeCell ref="F27:F28"/>
    <mergeCell ref="C20:C24"/>
    <mergeCell ref="D20:D21"/>
    <mergeCell ref="E20:E24"/>
    <mergeCell ref="F20:F24"/>
    <mergeCell ref="N20:N21"/>
    <mergeCell ref="O20:O21"/>
    <mergeCell ref="N27:N28"/>
    <mergeCell ref="O27:O28"/>
    <mergeCell ref="P27:P28"/>
    <mergeCell ref="Q27:Q28"/>
    <mergeCell ref="O54:O55"/>
    <mergeCell ref="P54:P55"/>
    <mergeCell ref="Q54:Q55"/>
    <mergeCell ref="P20:P21"/>
    <mergeCell ref="Q20:Q21"/>
    <mergeCell ref="D41:D43"/>
    <mergeCell ref="C52:G52"/>
    <mergeCell ref="C53:Q53"/>
    <mergeCell ref="C54:C91"/>
    <mergeCell ref="D54:D55"/>
    <mergeCell ref="E54:E91"/>
    <mergeCell ref="F54:F91"/>
    <mergeCell ref="N54:N55"/>
    <mergeCell ref="P29:P30"/>
    <mergeCell ref="Q29:Q30"/>
    <mergeCell ref="D31:D37"/>
    <mergeCell ref="D38:D40"/>
    <mergeCell ref="E92:E93"/>
    <mergeCell ref="F92:F93"/>
    <mergeCell ref="N92:N93"/>
    <mergeCell ref="O92:O93"/>
    <mergeCell ref="P92:P93"/>
    <mergeCell ref="Q92:Q93"/>
    <mergeCell ref="D80:D81"/>
    <mergeCell ref="D82:D86"/>
    <mergeCell ref="A92:A93"/>
    <mergeCell ref="B92:B93"/>
    <mergeCell ref="C92:C93"/>
    <mergeCell ref="D92:D93"/>
    <mergeCell ref="A54:A91"/>
    <mergeCell ref="B54:B91"/>
    <mergeCell ref="D56:D65"/>
    <mergeCell ref="D67:D72"/>
    <mergeCell ref="D74:D79"/>
    <mergeCell ref="N96:N97"/>
    <mergeCell ref="O96:O97"/>
    <mergeCell ref="P96:P97"/>
    <mergeCell ref="Q96:Q97"/>
    <mergeCell ref="C98:G98"/>
    <mergeCell ref="C99:Q99"/>
    <mergeCell ref="A96:A97"/>
    <mergeCell ref="B96:B97"/>
    <mergeCell ref="C96:C97"/>
    <mergeCell ref="D96:D97"/>
    <mergeCell ref="E96:E97"/>
    <mergeCell ref="F96:F97"/>
    <mergeCell ref="A102:A104"/>
    <mergeCell ref="B102:B104"/>
    <mergeCell ref="C102:C104"/>
    <mergeCell ref="D102:D104"/>
    <mergeCell ref="E102:E104"/>
    <mergeCell ref="F102:F104"/>
    <mergeCell ref="A100:A101"/>
    <mergeCell ref="B100:B101"/>
    <mergeCell ref="C100:C101"/>
    <mergeCell ref="D100:D101"/>
    <mergeCell ref="E100:E101"/>
    <mergeCell ref="F100:F101"/>
    <mergeCell ref="M107:M121"/>
    <mergeCell ref="N127:N128"/>
    <mergeCell ref="O127:O128"/>
    <mergeCell ref="Q105:Q106"/>
    <mergeCell ref="A105:A106"/>
    <mergeCell ref="B105:B106"/>
    <mergeCell ref="C105:C106"/>
    <mergeCell ref="D105:D106"/>
    <mergeCell ref="E105:E106"/>
    <mergeCell ref="F105:F106"/>
    <mergeCell ref="N105:N106"/>
    <mergeCell ref="O105:O106"/>
    <mergeCell ref="P105:P106"/>
    <mergeCell ref="A107:A126"/>
    <mergeCell ref="I137:L137"/>
    <mergeCell ref="D135:H135"/>
    <mergeCell ref="I135:L135"/>
    <mergeCell ref="D141:H141"/>
    <mergeCell ref="I141:L141"/>
    <mergeCell ref="B107:B126"/>
    <mergeCell ref="C107:C126"/>
    <mergeCell ref="E107:E126"/>
    <mergeCell ref="F107:F126"/>
    <mergeCell ref="G107:G121"/>
    <mergeCell ref="H107:H121"/>
    <mergeCell ref="I107:I121"/>
    <mergeCell ref="J107:J121"/>
    <mergeCell ref="K107:K121"/>
    <mergeCell ref="L107:L121"/>
    <mergeCell ref="D145:H145"/>
    <mergeCell ref="I145:L145"/>
    <mergeCell ref="P127:P128"/>
    <mergeCell ref="Q127:Q128"/>
    <mergeCell ref="C129:G129"/>
    <mergeCell ref="B130:G130"/>
    <mergeCell ref="B131:G131"/>
    <mergeCell ref="N131:Q131"/>
    <mergeCell ref="G134:N134"/>
    <mergeCell ref="D144:H144"/>
    <mergeCell ref="I144:L144"/>
    <mergeCell ref="D142:H142"/>
    <mergeCell ref="I142:L142"/>
    <mergeCell ref="D143:H143"/>
    <mergeCell ref="I143:L143"/>
    <mergeCell ref="D138:H138"/>
    <mergeCell ref="I138:L138"/>
    <mergeCell ref="D139:H139"/>
    <mergeCell ref="I139:L139"/>
    <mergeCell ref="D140:H140"/>
    <mergeCell ref="I140:L140"/>
    <mergeCell ref="D136:H136"/>
    <mergeCell ref="I136:L136"/>
    <mergeCell ref="D137:H137"/>
  </mergeCells>
  <pageMargins left="0.7" right="0.7" top="0.75" bottom="0.75" header="0.3" footer="0.3"/>
  <pageSetup paperSize="9" scale="87" fitToHeight="0"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119"/>
  <sheetViews>
    <sheetView zoomScaleNormal="100" workbookViewId="0">
      <selection activeCell="J90" sqref="J90"/>
    </sheetView>
  </sheetViews>
  <sheetFormatPr defaultRowHeight="13.2"/>
  <cols>
    <col min="1" max="1" width="2.6640625" customWidth="1"/>
    <col min="2" max="3" width="2.5546875" customWidth="1"/>
    <col min="4" max="4" width="22.5546875" customWidth="1"/>
    <col min="5" max="5" width="7.88671875" customWidth="1"/>
    <col min="6" max="6" width="4.44140625" customWidth="1"/>
    <col min="7" max="7" width="5.33203125" customWidth="1"/>
    <col min="8" max="8" width="8.33203125" customWidth="1"/>
    <col min="9" max="9" width="5.5546875" customWidth="1"/>
    <col min="10" max="10" width="6.109375" customWidth="1"/>
    <col min="11" max="11" width="5.44140625" customWidth="1"/>
    <col min="12" max="13" width="5.6640625" customWidth="1"/>
    <col min="14" max="14" width="30.5546875" customWidth="1"/>
    <col min="15" max="15" width="6.109375" customWidth="1"/>
    <col min="16" max="16" width="5.88671875" customWidth="1"/>
    <col min="17" max="17" width="5.6640625" customWidth="1"/>
  </cols>
  <sheetData>
    <row r="2" spans="1:17">
      <c r="A2" s="672"/>
      <c r="B2" s="672"/>
      <c r="C2" s="672"/>
      <c r="D2" s="1101"/>
      <c r="E2" s="12" t="s">
        <v>706</v>
      </c>
      <c r="F2" s="13"/>
      <c r="G2" s="14"/>
      <c r="H2" s="13"/>
      <c r="I2" s="13"/>
      <c r="J2" s="13"/>
      <c r="K2" s="1101"/>
      <c r="L2" s="1104"/>
      <c r="M2" s="1105"/>
      <c r="N2" s="1105"/>
      <c r="O2" s="1105"/>
      <c r="P2" s="1105"/>
      <c r="Q2" s="1105"/>
    </row>
    <row r="3" spans="1:17" ht="13.8" thickBot="1">
      <c r="A3" s="15"/>
      <c r="B3" s="16"/>
      <c r="C3" s="16"/>
      <c r="D3" s="2774" t="s">
        <v>34</v>
      </c>
      <c r="E3" s="2774"/>
      <c r="F3" s="2774"/>
      <c r="G3" s="2774"/>
      <c r="H3" s="2774"/>
      <c r="I3" s="2774"/>
      <c r="J3" s="2774"/>
      <c r="K3" s="2774"/>
      <c r="L3" s="2774"/>
      <c r="M3" s="2774"/>
      <c r="N3" s="2774"/>
      <c r="O3" s="2774"/>
      <c r="P3" s="2774"/>
      <c r="Q3" s="2774"/>
    </row>
    <row r="4" spans="1:17" ht="29.4" customHeight="1">
      <c r="A4" s="2775" t="s">
        <v>0</v>
      </c>
      <c r="B4" s="2777" t="s">
        <v>1</v>
      </c>
      <c r="C4" s="2777" t="s">
        <v>2</v>
      </c>
      <c r="D4" s="2780" t="s">
        <v>3</v>
      </c>
      <c r="E4" s="1889" t="s">
        <v>4</v>
      </c>
      <c r="F4" s="1895" t="s">
        <v>5</v>
      </c>
      <c r="G4" s="1895" t="s">
        <v>6</v>
      </c>
      <c r="H4" s="2783" t="s">
        <v>531</v>
      </c>
      <c r="I4" s="2784"/>
      <c r="J4" s="2784"/>
      <c r="K4" s="2785"/>
      <c r="L4" s="2767" t="s">
        <v>259</v>
      </c>
      <c r="M4" s="2767" t="s">
        <v>532</v>
      </c>
      <c r="N4" s="1926" t="s">
        <v>21</v>
      </c>
      <c r="O4" s="1927"/>
      <c r="P4" s="1927"/>
      <c r="Q4" s="1928"/>
    </row>
    <row r="5" spans="1:17" ht="32.4" customHeight="1">
      <c r="A5" s="2776"/>
      <c r="B5" s="2778"/>
      <c r="C5" s="2778"/>
      <c r="D5" s="2781"/>
      <c r="E5" s="1890"/>
      <c r="F5" s="1896"/>
      <c r="G5" s="1896"/>
      <c r="H5" s="1929" t="s">
        <v>7</v>
      </c>
      <c r="I5" s="2770" t="s">
        <v>8</v>
      </c>
      <c r="J5" s="2771"/>
      <c r="K5" s="1932" t="s">
        <v>260</v>
      </c>
      <c r="L5" s="2768"/>
      <c r="M5" s="2768"/>
      <c r="N5" s="1934" t="s">
        <v>33</v>
      </c>
      <c r="O5" s="2770" t="s">
        <v>9</v>
      </c>
      <c r="P5" s="2772"/>
      <c r="Q5" s="2773"/>
    </row>
    <row r="6" spans="1:17" ht="58.2" customHeight="1" thickBot="1">
      <c r="A6" s="1930"/>
      <c r="B6" s="2779"/>
      <c r="C6" s="2779"/>
      <c r="D6" s="2782"/>
      <c r="E6" s="1891"/>
      <c r="F6" s="1897"/>
      <c r="G6" s="1897"/>
      <c r="H6" s="1930"/>
      <c r="I6" s="1458" t="s">
        <v>7</v>
      </c>
      <c r="J6" s="1463" t="s">
        <v>10</v>
      </c>
      <c r="K6" s="1933"/>
      <c r="L6" s="2769"/>
      <c r="M6" s="2769"/>
      <c r="N6" s="1935"/>
      <c r="O6" s="678" t="s">
        <v>55</v>
      </c>
      <c r="P6" s="678" t="s">
        <v>131</v>
      </c>
      <c r="Q6" s="679" t="s">
        <v>526</v>
      </c>
    </row>
    <row r="7" spans="1:17" ht="13.8" thickBot="1">
      <c r="A7" s="680" t="s">
        <v>11</v>
      </c>
      <c r="B7" s="2766" t="s">
        <v>707</v>
      </c>
      <c r="C7" s="1904"/>
      <c r="D7" s="1904"/>
      <c r="E7" s="1904"/>
      <c r="F7" s="1904"/>
      <c r="G7" s="1904"/>
      <c r="H7" s="1904"/>
      <c r="I7" s="1904"/>
      <c r="J7" s="1904"/>
      <c r="K7" s="1904"/>
      <c r="L7" s="1904"/>
      <c r="M7" s="1904"/>
      <c r="N7" s="1904"/>
      <c r="O7" s="1904"/>
      <c r="P7" s="1904"/>
      <c r="Q7" s="1905"/>
    </row>
    <row r="8" spans="1:17" ht="13.8" thickBot="1">
      <c r="A8" s="681" t="s">
        <v>11</v>
      </c>
      <c r="B8" s="682" t="s">
        <v>11</v>
      </c>
      <c r="C8" s="1947" t="s">
        <v>708</v>
      </c>
      <c r="D8" s="1948"/>
      <c r="E8" s="1948"/>
      <c r="F8" s="1948"/>
      <c r="G8" s="1948"/>
      <c r="H8" s="1948"/>
      <c r="I8" s="1948"/>
      <c r="J8" s="1948"/>
      <c r="K8" s="1948"/>
      <c r="L8" s="1948"/>
      <c r="M8" s="1948"/>
      <c r="N8" s="1987"/>
      <c r="O8" s="1987"/>
      <c r="P8" s="1987"/>
      <c r="Q8" s="1988"/>
    </row>
    <row r="9" spans="1:17">
      <c r="A9" s="2718" t="s">
        <v>11</v>
      </c>
      <c r="B9" s="2721" t="s">
        <v>11</v>
      </c>
      <c r="C9" s="1938" t="s">
        <v>11</v>
      </c>
      <c r="D9" s="1940" t="s">
        <v>709</v>
      </c>
      <c r="E9" s="2723" t="s">
        <v>710</v>
      </c>
      <c r="F9" s="1958" t="s">
        <v>711</v>
      </c>
      <c r="G9" s="1383" t="s">
        <v>37</v>
      </c>
      <c r="H9" s="325">
        <f>I9+K9</f>
        <v>301.89999999999998</v>
      </c>
      <c r="I9" s="685">
        <v>301.89999999999998</v>
      </c>
      <c r="J9" s="1240">
        <v>278.60000000000002</v>
      </c>
      <c r="K9" s="326">
        <v>0</v>
      </c>
      <c r="L9" s="755">
        <v>330</v>
      </c>
      <c r="M9" s="1228">
        <v>360</v>
      </c>
      <c r="N9" s="1229" t="s">
        <v>712</v>
      </c>
      <c r="O9" s="1230" t="s">
        <v>713</v>
      </c>
      <c r="P9" s="1230" t="s">
        <v>714</v>
      </c>
      <c r="Q9" s="124">
        <v>180</v>
      </c>
    </row>
    <row r="10" spans="1:17">
      <c r="A10" s="2719"/>
      <c r="B10" s="1971"/>
      <c r="C10" s="1950"/>
      <c r="D10" s="1951"/>
      <c r="E10" s="2724"/>
      <c r="F10" s="1959"/>
      <c r="G10" s="25" t="s">
        <v>56</v>
      </c>
      <c r="H10" s="327">
        <f>I10+K10</f>
        <v>0</v>
      </c>
      <c r="I10" s="26">
        <v>0</v>
      </c>
      <c r="J10" s="26">
        <v>0</v>
      </c>
      <c r="K10" s="1231">
        <v>0</v>
      </c>
      <c r="L10" s="27"/>
      <c r="M10" s="1232"/>
      <c r="N10" s="1233" t="s">
        <v>715</v>
      </c>
      <c r="O10" s="1234" t="s">
        <v>57</v>
      </c>
      <c r="P10" s="1234" t="s">
        <v>57</v>
      </c>
      <c r="Q10" s="1235">
        <v>2</v>
      </c>
    </row>
    <row r="11" spans="1:17" ht="26.4">
      <c r="A11" s="2719"/>
      <c r="B11" s="1971"/>
      <c r="C11" s="1950"/>
      <c r="D11" s="1951"/>
      <c r="E11" s="2724"/>
      <c r="F11" s="1959"/>
      <c r="G11" s="1384" t="s">
        <v>261</v>
      </c>
      <c r="H11" s="1098">
        <f>I11+K11</f>
        <v>29.5</v>
      </c>
      <c r="I11" s="26">
        <v>23.5</v>
      </c>
      <c r="J11" s="26">
        <v>3.9</v>
      </c>
      <c r="K11" s="1245">
        <v>6</v>
      </c>
      <c r="L11" s="27">
        <v>26</v>
      </c>
      <c r="M11" s="1232">
        <v>28</v>
      </c>
      <c r="N11" s="1236" t="s">
        <v>716</v>
      </c>
      <c r="O11" s="1234" t="s">
        <v>717</v>
      </c>
      <c r="P11" s="1234" t="s">
        <v>718</v>
      </c>
      <c r="Q11" s="1235">
        <v>14000</v>
      </c>
    </row>
    <row r="12" spans="1:17" ht="13.8" thickBot="1">
      <c r="A12" s="2720"/>
      <c r="B12" s="2722"/>
      <c r="C12" s="1939"/>
      <c r="D12" s="1941"/>
      <c r="E12" s="2725"/>
      <c r="F12" s="1960"/>
      <c r="G12" s="684" t="s">
        <v>12</v>
      </c>
      <c r="H12" s="328">
        <f t="shared" ref="H12:M12" si="0">H9+H10+H11</f>
        <v>331.4</v>
      </c>
      <c r="I12" s="328">
        <f t="shared" si="0"/>
        <v>325.39999999999998</v>
      </c>
      <c r="J12" s="328">
        <f t="shared" si="0"/>
        <v>282.5</v>
      </c>
      <c r="K12" s="329">
        <f t="shared" si="0"/>
        <v>6</v>
      </c>
      <c r="L12" s="28">
        <f t="shared" si="0"/>
        <v>356</v>
      </c>
      <c r="M12" s="35">
        <f t="shared" si="0"/>
        <v>388</v>
      </c>
      <c r="N12" s="1237"/>
      <c r="O12" s="1238"/>
      <c r="P12" s="1238"/>
      <c r="Q12" s="1239"/>
    </row>
    <row r="13" spans="1:17">
      <c r="A13" s="2718" t="s">
        <v>11</v>
      </c>
      <c r="B13" s="2721" t="s">
        <v>11</v>
      </c>
      <c r="C13" s="1938" t="s">
        <v>13</v>
      </c>
      <c r="D13" s="1940" t="s">
        <v>719</v>
      </c>
      <c r="E13" s="2723" t="s">
        <v>720</v>
      </c>
      <c r="F13" s="1958" t="s">
        <v>711</v>
      </c>
      <c r="G13" s="1383" t="s">
        <v>37</v>
      </c>
      <c r="H13" s="325">
        <f>I13+K13</f>
        <v>351.3</v>
      </c>
      <c r="I13" s="685">
        <v>351.3</v>
      </c>
      <c r="J13" s="1240">
        <v>303.89999999999998</v>
      </c>
      <c r="K13" s="326">
        <v>0</v>
      </c>
      <c r="L13" s="755">
        <v>390</v>
      </c>
      <c r="M13" s="1228">
        <v>425</v>
      </c>
      <c r="N13" s="1241" t="s">
        <v>712</v>
      </c>
      <c r="O13" s="1242">
        <v>148</v>
      </c>
      <c r="P13" s="1242">
        <v>148</v>
      </c>
      <c r="Q13" s="1243">
        <v>148</v>
      </c>
    </row>
    <row r="14" spans="1:17">
      <c r="A14" s="2719"/>
      <c r="B14" s="1971"/>
      <c r="C14" s="1950"/>
      <c r="D14" s="1951"/>
      <c r="E14" s="2724"/>
      <c r="F14" s="1959"/>
      <c r="G14" s="25" t="s">
        <v>56</v>
      </c>
      <c r="H14" s="327">
        <f>I14+K14</f>
        <v>0</v>
      </c>
      <c r="I14" s="26">
        <v>0</v>
      </c>
      <c r="J14" s="26">
        <v>0</v>
      </c>
      <c r="K14" s="1231">
        <v>0</v>
      </c>
      <c r="L14" s="27"/>
      <c r="M14" s="1232"/>
      <c r="N14" s="1233" t="s">
        <v>715</v>
      </c>
      <c r="O14" s="1244">
        <v>4</v>
      </c>
      <c r="P14" s="1244">
        <v>4</v>
      </c>
      <c r="Q14" s="1235">
        <v>4</v>
      </c>
    </row>
    <row r="15" spans="1:17" ht="26.4">
      <c r="A15" s="2719"/>
      <c r="B15" s="1971"/>
      <c r="C15" s="1950"/>
      <c r="D15" s="1951"/>
      <c r="E15" s="2724"/>
      <c r="F15" s="1959"/>
      <c r="G15" s="1384" t="s">
        <v>261</v>
      </c>
      <c r="H15" s="1098">
        <f>I15+K15</f>
        <v>50</v>
      </c>
      <c r="I15" s="1099">
        <v>50</v>
      </c>
      <c r="J15" s="26">
        <v>0</v>
      </c>
      <c r="K15" s="1231">
        <v>0</v>
      </c>
      <c r="L15" s="27">
        <v>46</v>
      </c>
      <c r="M15" s="1232">
        <v>50</v>
      </c>
      <c r="N15" s="1236" t="s">
        <v>721</v>
      </c>
      <c r="O15" s="1234" t="s">
        <v>722</v>
      </c>
      <c r="P15" s="1234" t="s">
        <v>723</v>
      </c>
      <c r="Q15" s="1235">
        <v>11000</v>
      </c>
    </row>
    <row r="16" spans="1:17" ht="13.8" thickBot="1">
      <c r="A16" s="2720"/>
      <c r="B16" s="2722"/>
      <c r="C16" s="1939"/>
      <c r="D16" s="1941"/>
      <c r="E16" s="2725"/>
      <c r="F16" s="1960"/>
      <c r="G16" s="684" t="s">
        <v>12</v>
      </c>
      <c r="H16" s="328">
        <f t="shared" ref="H16:M16" si="1">H13+H14+H15</f>
        <v>401.3</v>
      </c>
      <c r="I16" s="328">
        <f t="shared" si="1"/>
        <v>401.3</v>
      </c>
      <c r="J16" s="328">
        <f t="shared" si="1"/>
        <v>303.89999999999998</v>
      </c>
      <c r="K16" s="329">
        <f t="shared" si="1"/>
        <v>0</v>
      </c>
      <c r="L16" s="28">
        <f t="shared" si="1"/>
        <v>436</v>
      </c>
      <c r="M16" s="35">
        <f t="shared" si="1"/>
        <v>475</v>
      </c>
      <c r="N16" s="1237"/>
      <c r="O16" s="1238"/>
      <c r="P16" s="1238"/>
      <c r="Q16" s="1239"/>
    </row>
    <row r="17" spans="1:18">
      <c r="A17" s="2718" t="s">
        <v>11</v>
      </c>
      <c r="B17" s="2721" t="s">
        <v>11</v>
      </c>
      <c r="C17" s="1938" t="s">
        <v>35</v>
      </c>
      <c r="D17" s="1940" t="s">
        <v>724</v>
      </c>
      <c r="E17" s="2723" t="s">
        <v>725</v>
      </c>
      <c r="F17" s="1958" t="s">
        <v>711</v>
      </c>
      <c r="G17" s="1383" t="s">
        <v>37</v>
      </c>
      <c r="H17" s="325">
        <f>I17+K17</f>
        <v>1113.9000000000001</v>
      </c>
      <c r="I17" s="685">
        <v>1113.9000000000001</v>
      </c>
      <c r="J17" s="1240">
        <v>1013.4</v>
      </c>
      <c r="K17" s="326">
        <v>0</v>
      </c>
      <c r="L17" s="755">
        <v>1225</v>
      </c>
      <c r="M17" s="754">
        <v>1340</v>
      </c>
      <c r="N17" s="1229" t="s">
        <v>712</v>
      </c>
      <c r="O17" s="1230" t="s">
        <v>40</v>
      </c>
      <c r="P17" s="1230" t="s">
        <v>40</v>
      </c>
      <c r="Q17" s="124">
        <v>13</v>
      </c>
    </row>
    <row r="18" spans="1:18">
      <c r="A18" s="2719"/>
      <c r="B18" s="1971"/>
      <c r="C18" s="1950"/>
      <c r="D18" s="1951"/>
      <c r="E18" s="2724"/>
      <c r="F18" s="1959"/>
      <c r="G18" s="25" t="s">
        <v>56</v>
      </c>
      <c r="H18" s="327">
        <f>I18+K18</f>
        <v>0</v>
      </c>
      <c r="I18" s="26">
        <v>0</v>
      </c>
      <c r="J18" s="26">
        <v>0</v>
      </c>
      <c r="K18" s="1231">
        <v>0</v>
      </c>
      <c r="L18" s="27"/>
      <c r="M18" s="29"/>
      <c r="N18" s="1233" t="s">
        <v>715</v>
      </c>
      <c r="O18" s="1234" t="s">
        <v>57</v>
      </c>
      <c r="P18" s="1234" t="s">
        <v>57</v>
      </c>
      <c r="Q18" s="1235">
        <v>2</v>
      </c>
    </row>
    <row r="19" spans="1:18">
      <c r="A19" s="2719"/>
      <c r="B19" s="1971"/>
      <c r="C19" s="1950"/>
      <c r="D19" s="1951"/>
      <c r="E19" s="2724"/>
      <c r="F19" s="1959"/>
      <c r="G19" s="1384" t="s">
        <v>261</v>
      </c>
      <c r="H19" s="1098">
        <f>I19+K19</f>
        <v>84</v>
      </c>
      <c r="I19" s="1099">
        <v>77.8</v>
      </c>
      <c r="J19" s="26">
        <v>0</v>
      </c>
      <c r="K19" s="1231">
        <v>6.2</v>
      </c>
      <c r="L19" s="27">
        <v>77</v>
      </c>
      <c r="M19" s="29">
        <v>85</v>
      </c>
      <c r="N19" s="1246" t="s">
        <v>726</v>
      </c>
      <c r="O19" s="1234" t="s">
        <v>727</v>
      </c>
      <c r="P19" s="1234" t="s">
        <v>728</v>
      </c>
      <c r="Q19" s="1235">
        <v>53</v>
      </c>
    </row>
    <row r="20" spans="1:18" ht="26.4">
      <c r="A20" s="2719"/>
      <c r="B20" s="1971"/>
      <c r="C20" s="1950"/>
      <c r="D20" s="1951"/>
      <c r="E20" s="2724"/>
      <c r="F20" s="1959"/>
      <c r="G20" s="25"/>
      <c r="H20" s="327"/>
      <c r="I20" s="26"/>
      <c r="J20" s="26"/>
      <c r="K20" s="1231"/>
      <c r="L20" s="27"/>
      <c r="M20" s="29"/>
      <c r="N20" s="1236" t="s">
        <v>729</v>
      </c>
      <c r="O20" s="1234" t="s">
        <v>559</v>
      </c>
      <c r="P20" s="1234" t="s">
        <v>61</v>
      </c>
      <c r="Q20" s="1235">
        <v>10</v>
      </c>
    </row>
    <row r="21" spans="1:18" ht="13.95" customHeight="1" thickBot="1">
      <c r="A21" s="2720"/>
      <c r="B21" s="2722"/>
      <c r="C21" s="1939"/>
      <c r="D21" s="1941"/>
      <c r="E21" s="2725"/>
      <c r="F21" s="1960"/>
      <c r="G21" s="684" t="s">
        <v>12</v>
      </c>
      <c r="H21" s="328">
        <f t="shared" ref="H21:M21" si="2">H17+H18+H19</f>
        <v>1197.9000000000001</v>
      </c>
      <c r="I21" s="328">
        <f t="shared" si="2"/>
        <v>1191.7</v>
      </c>
      <c r="J21" s="328">
        <f t="shared" si="2"/>
        <v>1013.4</v>
      </c>
      <c r="K21" s="329">
        <f t="shared" si="2"/>
        <v>6.2</v>
      </c>
      <c r="L21" s="28">
        <f t="shared" si="2"/>
        <v>1302</v>
      </c>
      <c r="M21" s="329">
        <f t="shared" si="2"/>
        <v>1425</v>
      </c>
      <c r="N21" s="1247" t="s">
        <v>716</v>
      </c>
      <c r="O21" s="1238" t="s">
        <v>730</v>
      </c>
      <c r="P21" s="1238" t="s">
        <v>731</v>
      </c>
      <c r="Q21" s="1248">
        <v>12700</v>
      </c>
    </row>
    <row r="22" spans="1:18">
      <c r="A22" s="2718" t="s">
        <v>11</v>
      </c>
      <c r="B22" s="2721" t="s">
        <v>11</v>
      </c>
      <c r="C22" s="1938" t="s">
        <v>58</v>
      </c>
      <c r="D22" s="1940" t="s">
        <v>732</v>
      </c>
      <c r="E22" s="2723" t="s">
        <v>733</v>
      </c>
      <c r="F22" s="1958" t="s">
        <v>711</v>
      </c>
      <c r="G22" s="683" t="s">
        <v>37</v>
      </c>
      <c r="H22" s="325">
        <f>I22+K22</f>
        <v>217.9</v>
      </c>
      <c r="I22" s="685">
        <v>216.5</v>
      </c>
      <c r="J22" s="685">
        <v>159.9</v>
      </c>
      <c r="K22" s="326">
        <v>1.4</v>
      </c>
      <c r="L22" s="755">
        <v>0</v>
      </c>
      <c r="M22" s="1228">
        <v>0</v>
      </c>
      <c r="N22" s="1249" t="s">
        <v>734</v>
      </c>
      <c r="O22" s="1230" t="s">
        <v>265</v>
      </c>
      <c r="P22" s="1230" t="s">
        <v>735</v>
      </c>
      <c r="Q22" s="124">
        <v>32</v>
      </c>
    </row>
    <row r="23" spans="1:18">
      <c r="A23" s="2719"/>
      <c r="B23" s="1971"/>
      <c r="C23" s="1950"/>
      <c r="D23" s="1951"/>
      <c r="E23" s="2724"/>
      <c r="F23" s="1959"/>
      <c r="G23" s="25" t="s">
        <v>56</v>
      </c>
      <c r="H23" s="327">
        <f>I23+K23</f>
        <v>0</v>
      </c>
      <c r="I23" s="26">
        <v>0</v>
      </c>
      <c r="J23" s="26">
        <v>0</v>
      </c>
      <c r="K23" s="1231">
        <v>0</v>
      </c>
      <c r="L23" s="27"/>
      <c r="M23" s="1232"/>
      <c r="N23" s="1236" t="s">
        <v>736</v>
      </c>
      <c r="O23" s="1234" t="s">
        <v>62</v>
      </c>
      <c r="P23" s="1234" t="s">
        <v>737</v>
      </c>
      <c r="Q23" s="1235">
        <v>10500</v>
      </c>
    </row>
    <row r="24" spans="1:18" ht="22.2" customHeight="1">
      <c r="A24" s="2719"/>
      <c r="B24" s="1971"/>
      <c r="C24" s="1950"/>
      <c r="D24" s="1951"/>
      <c r="E24" s="2724"/>
      <c r="F24" s="1959"/>
      <c r="G24" s="1384" t="s">
        <v>261</v>
      </c>
      <c r="H24" s="1098">
        <f>I24+K24</f>
        <v>4.7</v>
      </c>
      <c r="I24" s="1099">
        <v>4.7</v>
      </c>
      <c r="J24" s="26">
        <v>0</v>
      </c>
      <c r="K24" s="1231">
        <v>0</v>
      </c>
      <c r="L24" s="27">
        <v>0</v>
      </c>
      <c r="M24" s="1232">
        <v>0</v>
      </c>
      <c r="N24" s="1236" t="s">
        <v>738</v>
      </c>
      <c r="O24" s="1234" t="s">
        <v>61</v>
      </c>
      <c r="P24" s="1234" t="s">
        <v>61</v>
      </c>
      <c r="Q24" s="1235">
        <v>11</v>
      </c>
    </row>
    <row r="25" spans="1:18">
      <c r="A25" s="2719"/>
      <c r="B25" s="1971"/>
      <c r="C25" s="1950"/>
      <c r="D25" s="1951"/>
      <c r="E25" s="2724"/>
      <c r="F25" s="1959"/>
      <c r="G25" s="1391" t="s">
        <v>12</v>
      </c>
      <c r="H25" s="1392">
        <f t="shared" ref="H25:M25" si="3">H22+H23+H24</f>
        <v>222.6</v>
      </c>
      <c r="I25" s="1392">
        <f t="shared" si="3"/>
        <v>221.2</v>
      </c>
      <c r="J25" s="1392">
        <f t="shared" si="3"/>
        <v>159.9</v>
      </c>
      <c r="K25" s="1392">
        <f t="shared" si="3"/>
        <v>1.4</v>
      </c>
      <c r="L25" s="1393">
        <f t="shared" si="3"/>
        <v>0</v>
      </c>
      <c r="M25" s="1394">
        <f t="shared" si="3"/>
        <v>0</v>
      </c>
      <c r="N25" s="1395" t="s">
        <v>739</v>
      </c>
      <c r="O25" s="1396" t="s">
        <v>740</v>
      </c>
      <c r="P25" s="1396" t="s">
        <v>741</v>
      </c>
      <c r="Q25" s="1495">
        <v>3360</v>
      </c>
    </row>
    <row r="26" spans="1:18">
      <c r="A26" s="2756" t="s">
        <v>11</v>
      </c>
      <c r="B26" s="2758" t="s">
        <v>11</v>
      </c>
      <c r="C26" s="1915" t="s">
        <v>38</v>
      </c>
      <c r="D26" s="2290" t="s">
        <v>742</v>
      </c>
      <c r="E26" s="2762" t="s">
        <v>743</v>
      </c>
      <c r="F26" s="1921" t="s">
        <v>711</v>
      </c>
      <c r="G26" s="1088" t="s">
        <v>37</v>
      </c>
      <c r="H26" s="1363">
        <f>I26+K26</f>
        <v>174.2</v>
      </c>
      <c r="I26" s="1397">
        <v>174.2</v>
      </c>
      <c r="J26" s="1397">
        <v>161.19999999999999</v>
      </c>
      <c r="K26" s="1398">
        <v>0</v>
      </c>
      <c r="L26" s="1366">
        <v>190</v>
      </c>
      <c r="M26" s="1365">
        <v>210</v>
      </c>
      <c r="N26" s="1236" t="s">
        <v>744</v>
      </c>
      <c r="O26" s="1256" t="s">
        <v>745</v>
      </c>
      <c r="P26" s="1256" t="s">
        <v>746</v>
      </c>
      <c r="Q26" s="1244">
        <v>72</v>
      </c>
      <c r="R26" s="333"/>
    </row>
    <row r="27" spans="1:18">
      <c r="A27" s="2765"/>
      <c r="B27" s="1971"/>
      <c r="C27" s="1950"/>
      <c r="D27" s="1951"/>
      <c r="E27" s="2724"/>
      <c r="F27" s="1959"/>
      <c r="G27" s="323" t="s">
        <v>56</v>
      </c>
      <c r="H27" s="1251">
        <f>I27+K27</f>
        <v>0</v>
      </c>
      <c r="I27" s="1252">
        <v>0</v>
      </c>
      <c r="J27" s="1252">
        <v>0</v>
      </c>
      <c r="K27" s="1253">
        <v>0</v>
      </c>
      <c r="L27" s="1254"/>
      <c r="M27" s="1255"/>
      <c r="N27" s="1236" t="s">
        <v>747</v>
      </c>
      <c r="O27" s="1256" t="s">
        <v>748</v>
      </c>
      <c r="P27" s="1256" t="s">
        <v>735</v>
      </c>
      <c r="Q27" s="1244">
        <v>30</v>
      </c>
      <c r="R27" s="333"/>
    </row>
    <row r="28" spans="1:18" ht="14.4" customHeight="1">
      <c r="A28" s="2765"/>
      <c r="B28" s="1971"/>
      <c r="C28" s="1950"/>
      <c r="D28" s="1951"/>
      <c r="E28" s="2724"/>
      <c r="F28" s="1959"/>
      <c r="G28" s="1384" t="s">
        <v>261</v>
      </c>
      <c r="H28" s="1098">
        <f>I28+K28</f>
        <v>210</v>
      </c>
      <c r="I28" s="1099">
        <v>203</v>
      </c>
      <c r="J28" s="1099">
        <v>12.1</v>
      </c>
      <c r="K28" s="1231">
        <v>7</v>
      </c>
      <c r="L28" s="330">
        <v>140</v>
      </c>
      <c r="M28" s="1257">
        <v>154</v>
      </c>
      <c r="N28" s="1236" t="s">
        <v>721</v>
      </c>
      <c r="O28" s="1256" t="s">
        <v>749</v>
      </c>
      <c r="P28" s="1256" t="s">
        <v>750</v>
      </c>
      <c r="Q28" s="1244">
        <v>44000</v>
      </c>
      <c r="R28" s="333"/>
    </row>
    <row r="29" spans="1:18" ht="15.6" customHeight="1">
      <c r="A29" s="2757"/>
      <c r="B29" s="2759"/>
      <c r="C29" s="2760"/>
      <c r="D29" s="2761"/>
      <c r="E29" s="2763"/>
      <c r="F29" s="2764"/>
      <c r="G29" s="1386" t="s">
        <v>12</v>
      </c>
      <c r="H29" s="1387">
        <f t="shared" ref="H29:M29" si="4">H26+H28+H27</f>
        <v>384.2</v>
      </c>
      <c r="I29" s="1387">
        <f t="shared" si="4"/>
        <v>377.2</v>
      </c>
      <c r="J29" s="1387">
        <f t="shared" si="4"/>
        <v>173.29999999999998</v>
      </c>
      <c r="K29" s="1388">
        <f t="shared" si="4"/>
        <v>7</v>
      </c>
      <c r="L29" s="1389">
        <f t="shared" si="4"/>
        <v>330</v>
      </c>
      <c r="M29" s="1390">
        <f t="shared" si="4"/>
        <v>364</v>
      </c>
      <c r="N29" s="1355"/>
      <c r="O29" s="1356"/>
      <c r="P29" s="1356"/>
      <c r="Q29" s="1244"/>
      <c r="R29" s="333"/>
    </row>
    <row r="30" spans="1:18" ht="26.4">
      <c r="A30" s="2756" t="s">
        <v>11</v>
      </c>
      <c r="B30" s="2758" t="s">
        <v>11</v>
      </c>
      <c r="C30" s="1915" t="s">
        <v>59</v>
      </c>
      <c r="D30" s="2290" t="s">
        <v>751</v>
      </c>
      <c r="E30" s="2762" t="s">
        <v>41</v>
      </c>
      <c r="F30" s="1921" t="s">
        <v>711</v>
      </c>
      <c r="G30" s="1088" t="s">
        <v>37</v>
      </c>
      <c r="H30" s="1363">
        <f>I30+K30</f>
        <v>15</v>
      </c>
      <c r="I30" s="1397">
        <v>15</v>
      </c>
      <c r="J30" s="1397">
        <v>0</v>
      </c>
      <c r="K30" s="1398">
        <v>0</v>
      </c>
      <c r="L30" s="1366">
        <v>15</v>
      </c>
      <c r="M30" s="1400">
        <v>17</v>
      </c>
      <c r="N30" s="1401" t="s">
        <v>752</v>
      </c>
      <c r="O30" s="1341">
        <v>9</v>
      </c>
      <c r="P30" s="1341">
        <v>10</v>
      </c>
      <c r="Q30" s="1244">
        <v>11</v>
      </c>
      <c r="R30" s="333"/>
    </row>
    <row r="31" spans="1:18">
      <c r="A31" s="2757"/>
      <c r="B31" s="2759"/>
      <c r="C31" s="2760"/>
      <c r="D31" s="2761"/>
      <c r="E31" s="2763"/>
      <c r="F31" s="2764"/>
      <c r="G31" s="1386" t="s">
        <v>12</v>
      </c>
      <c r="H31" s="1387">
        <f t="shared" ref="H31:M31" si="5">H30*1</f>
        <v>15</v>
      </c>
      <c r="I31" s="1387">
        <f t="shared" si="5"/>
        <v>15</v>
      </c>
      <c r="J31" s="1387">
        <f t="shared" si="5"/>
        <v>0</v>
      </c>
      <c r="K31" s="1388">
        <f t="shared" si="5"/>
        <v>0</v>
      </c>
      <c r="L31" s="1389">
        <f t="shared" si="5"/>
        <v>15</v>
      </c>
      <c r="M31" s="1388">
        <f t="shared" si="5"/>
        <v>17</v>
      </c>
      <c r="N31" s="1236"/>
      <c r="O31" s="1234"/>
      <c r="P31" s="1234"/>
      <c r="Q31" s="1234"/>
      <c r="R31" s="333"/>
    </row>
    <row r="32" spans="1:18">
      <c r="A32" s="2719" t="s">
        <v>11</v>
      </c>
      <c r="B32" s="1971" t="s">
        <v>11</v>
      </c>
      <c r="C32" s="1950" t="s">
        <v>39</v>
      </c>
      <c r="D32" s="1951" t="s">
        <v>753</v>
      </c>
      <c r="E32" s="2724" t="s">
        <v>41</v>
      </c>
      <c r="F32" s="1959" t="s">
        <v>711</v>
      </c>
      <c r="G32" s="1496" t="s">
        <v>37</v>
      </c>
      <c r="H32" s="1382"/>
      <c r="I32" s="1497"/>
      <c r="J32" s="1497"/>
      <c r="K32" s="1258"/>
      <c r="L32" s="1259">
        <v>5</v>
      </c>
      <c r="M32" s="1260">
        <v>8</v>
      </c>
      <c r="N32" s="1399" t="s">
        <v>754</v>
      </c>
      <c r="O32" s="1385">
        <v>8</v>
      </c>
      <c r="P32" s="1347" t="s">
        <v>61</v>
      </c>
      <c r="Q32" s="1243">
        <v>10</v>
      </c>
      <c r="R32" s="333"/>
    </row>
    <row r="33" spans="1:18">
      <c r="A33" s="2719"/>
      <c r="B33" s="1971"/>
      <c r="C33" s="1950"/>
      <c r="D33" s="1951"/>
      <c r="E33" s="2724"/>
      <c r="F33" s="1959"/>
      <c r="G33" s="25"/>
      <c r="H33" s="327"/>
      <c r="I33" s="26"/>
      <c r="J33" s="26"/>
      <c r="K33" s="1231"/>
      <c r="L33" s="27"/>
      <c r="M33" s="29"/>
      <c r="N33" s="1236"/>
      <c r="O33" s="1234"/>
      <c r="P33" s="1234"/>
      <c r="Q33" s="1261"/>
      <c r="R33" s="333"/>
    </row>
    <row r="34" spans="1:18">
      <c r="A34" s="2719"/>
      <c r="B34" s="1971"/>
      <c r="C34" s="1950"/>
      <c r="D34" s="1951"/>
      <c r="E34" s="2724"/>
      <c r="F34" s="1959"/>
      <c r="G34" s="25"/>
      <c r="H34" s="327"/>
      <c r="I34" s="26"/>
      <c r="J34" s="26"/>
      <c r="K34" s="1231"/>
      <c r="L34" s="27"/>
      <c r="M34" s="29"/>
      <c r="N34" s="1262"/>
      <c r="O34" s="1234"/>
      <c r="P34" s="1234"/>
      <c r="Q34" s="1261"/>
      <c r="R34" s="333"/>
    </row>
    <row r="35" spans="1:18" ht="13.8" thickBot="1">
      <c r="A35" s="2720"/>
      <c r="B35" s="2722"/>
      <c r="C35" s="1939"/>
      <c r="D35" s="1941"/>
      <c r="E35" s="2725"/>
      <c r="F35" s="1960"/>
      <c r="G35" s="684" t="s">
        <v>12</v>
      </c>
      <c r="H35" s="328">
        <f t="shared" ref="H35:M35" si="6">H32*1</f>
        <v>0</v>
      </c>
      <c r="I35" s="328">
        <f t="shared" si="6"/>
        <v>0</v>
      </c>
      <c r="J35" s="328">
        <f t="shared" si="6"/>
        <v>0</v>
      </c>
      <c r="K35" s="329">
        <f t="shared" si="6"/>
        <v>0</v>
      </c>
      <c r="L35" s="28">
        <f t="shared" si="6"/>
        <v>5</v>
      </c>
      <c r="M35" s="329">
        <f t="shared" si="6"/>
        <v>8</v>
      </c>
      <c r="N35" s="1237"/>
      <c r="O35" s="1238"/>
      <c r="P35" s="1238"/>
      <c r="Q35" s="1239"/>
      <c r="R35" s="333"/>
    </row>
    <row r="36" spans="1:18">
      <c r="A36" s="2718" t="s">
        <v>11</v>
      </c>
      <c r="B36" s="2721" t="s">
        <v>11</v>
      </c>
      <c r="C36" s="2747" t="s">
        <v>60</v>
      </c>
      <c r="D36" s="2729" t="s">
        <v>755</v>
      </c>
      <c r="E36" s="2750" t="s">
        <v>41</v>
      </c>
      <c r="F36" s="2753" t="s">
        <v>711</v>
      </c>
      <c r="G36" s="1263" t="s">
        <v>37</v>
      </c>
      <c r="H36" s="1264"/>
      <c r="I36" s="1265"/>
      <c r="J36" s="1265"/>
      <c r="K36" s="1266"/>
      <c r="L36" s="1267">
        <v>5</v>
      </c>
      <c r="M36" s="1267"/>
      <c r="N36" s="1268" t="s">
        <v>756</v>
      </c>
      <c r="O36" s="1230"/>
      <c r="P36" s="1269">
        <v>1</v>
      </c>
      <c r="Q36" s="1270"/>
    </row>
    <row r="37" spans="1:18">
      <c r="A37" s="2719"/>
      <c r="B37" s="1971"/>
      <c r="C37" s="2748"/>
      <c r="D37" s="2732"/>
      <c r="E37" s="2751"/>
      <c r="F37" s="2754"/>
      <c r="G37" s="1271" t="s">
        <v>12</v>
      </c>
      <c r="H37" s="1272">
        <f t="shared" ref="H37:M37" si="7">H36*1</f>
        <v>0</v>
      </c>
      <c r="I37" s="1272">
        <f t="shared" si="7"/>
        <v>0</v>
      </c>
      <c r="J37" s="1272">
        <f t="shared" si="7"/>
        <v>0</v>
      </c>
      <c r="K37" s="1272">
        <f t="shared" si="7"/>
        <v>0</v>
      </c>
      <c r="L37" s="1272">
        <f t="shared" si="7"/>
        <v>5</v>
      </c>
      <c r="M37" s="1273">
        <f t="shared" si="7"/>
        <v>0</v>
      </c>
      <c r="N37" s="1274" t="s">
        <v>757</v>
      </c>
      <c r="O37" s="1234"/>
      <c r="P37" s="1234"/>
      <c r="Q37" s="1261"/>
    </row>
    <row r="38" spans="1:18" ht="13.8" thickBot="1">
      <c r="A38" s="2720"/>
      <c r="B38" s="2722"/>
      <c r="C38" s="2749"/>
      <c r="D38" s="2730"/>
      <c r="E38" s="2752"/>
      <c r="F38" s="2755"/>
      <c r="G38" s="1275"/>
      <c r="H38" s="1276"/>
      <c r="I38" s="1276"/>
      <c r="J38" s="1276"/>
      <c r="K38" s="1277"/>
      <c r="L38" s="1277"/>
      <c r="M38" s="1278"/>
      <c r="N38" s="1279" t="s">
        <v>758</v>
      </c>
      <c r="O38" s="1238"/>
      <c r="P38" s="1238"/>
      <c r="Q38" s="1239"/>
    </row>
    <row r="39" spans="1:18" ht="26.4">
      <c r="A39" s="2718" t="s">
        <v>11</v>
      </c>
      <c r="B39" s="2721" t="s">
        <v>11</v>
      </c>
      <c r="C39" s="2747" t="s">
        <v>61</v>
      </c>
      <c r="D39" s="2729" t="s">
        <v>759</v>
      </c>
      <c r="E39" s="2750" t="s">
        <v>41</v>
      </c>
      <c r="F39" s="2753" t="s">
        <v>711</v>
      </c>
      <c r="G39" s="1263" t="s">
        <v>37</v>
      </c>
      <c r="H39" s="1264"/>
      <c r="I39" s="1265"/>
      <c r="J39" s="1265"/>
      <c r="K39" s="1280"/>
      <c r="L39" s="1281">
        <v>0</v>
      </c>
      <c r="M39" s="1282">
        <v>0</v>
      </c>
      <c r="N39" s="1268" t="s">
        <v>760</v>
      </c>
      <c r="O39" s="1230" t="s">
        <v>263</v>
      </c>
      <c r="P39" s="1230" t="s">
        <v>263</v>
      </c>
      <c r="Q39" s="124">
        <v>5</v>
      </c>
    </row>
    <row r="40" spans="1:18" ht="13.8" thickBot="1">
      <c r="A40" s="2720"/>
      <c r="B40" s="2722"/>
      <c r="C40" s="2749"/>
      <c r="D40" s="2730"/>
      <c r="E40" s="2752"/>
      <c r="F40" s="2755"/>
      <c r="G40" s="1283" t="s">
        <v>12</v>
      </c>
      <c r="H40" s="1284">
        <f t="shared" ref="H40:M40" si="8">H39*1</f>
        <v>0</v>
      </c>
      <c r="I40" s="1284">
        <f t="shared" si="8"/>
        <v>0</v>
      </c>
      <c r="J40" s="1284">
        <f t="shared" si="8"/>
        <v>0</v>
      </c>
      <c r="K40" s="1284">
        <f t="shared" si="8"/>
        <v>0</v>
      </c>
      <c r="L40" s="1284">
        <f t="shared" si="8"/>
        <v>0</v>
      </c>
      <c r="M40" s="1285">
        <f t="shared" si="8"/>
        <v>0</v>
      </c>
      <c r="N40" s="1279"/>
      <c r="O40" s="1286"/>
      <c r="P40" s="1286"/>
      <c r="Q40" s="1287"/>
    </row>
    <row r="41" spans="1:18" ht="39.6">
      <c r="A41" s="2718" t="s">
        <v>11</v>
      </c>
      <c r="B41" s="2721" t="s">
        <v>11</v>
      </c>
      <c r="C41" s="2747" t="s">
        <v>70</v>
      </c>
      <c r="D41" s="2729" t="s">
        <v>761</v>
      </c>
      <c r="E41" s="2750" t="s">
        <v>41</v>
      </c>
      <c r="F41" s="2753" t="s">
        <v>711</v>
      </c>
      <c r="G41" s="1263" t="s">
        <v>37</v>
      </c>
      <c r="H41" s="1264">
        <f>I41+K41</f>
        <v>94.3</v>
      </c>
      <c r="I41" s="1264">
        <v>88.3</v>
      </c>
      <c r="J41" s="1264">
        <v>40.4</v>
      </c>
      <c r="K41" s="1264">
        <v>6</v>
      </c>
      <c r="L41" s="1264">
        <v>80</v>
      </c>
      <c r="M41" s="1264">
        <v>85</v>
      </c>
      <c r="N41" s="1288" t="s">
        <v>762</v>
      </c>
      <c r="O41" s="1289" t="s">
        <v>250</v>
      </c>
      <c r="P41" s="1289"/>
      <c r="Q41" s="1290"/>
    </row>
    <row r="42" spans="1:18" ht="27" thickBot="1">
      <c r="A42" s="2720"/>
      <c r="B42" s="2722"/>
      <c r="C42" s="2749"/>
      <c r="D42" s="2730"/>
      <c r="E42" s="2752"/>
      <c r="F42" s="2755"/>
      <c r="G42" s="1283" t="s">
        <v>12</v>
      </c>
      <c r="H42" s="1284">
        <f t="shared" ref="H42:M42" si="9">H41*1</f>
        <v>94.3</v>
      </c>
      <c r="I42" s="1284">
        <f t="shared" si="9"/>
        <v>88.3</v>
      </c>
      <c r="J42" s="1284">
        <f t="shared" si="9"/>
        <v>40.4</v>
      </c>
      <c r="K42" s="1284">
        <f t="shared" si="9"/>
        <v>6</v>
      </c>
      <c r="L42" s="1284">
        <f t="shared" si="9"/>
        <v>80</v>
      </c>
      <c r="M42" s="1285">
        <f t="shared" si="9"/>
        <v>85</v>
      </c>
      <c r="N42" s="1291" t="s">
        <v>763</v>
      </c>
      <c r="O42" s="1292" t="s">
        <v>57</v>
      </c>
      <c r="P42" s="1292" t="s">
        <v>57</v>
      </c>
      <c r="Q42" s="1293" t="s">
        <v>57</v>
      </c>
    </row>
    <row r="43" spans="1:18" ht="13.8" thickBot="1">
      <c r="A43" s="1493"/>
      <c r="B43" s="703"/>
      <c r="C43" s="1294"/>
      <c r="D43" s="1295"/>
      <c r="E43" s="1296"/>
      <c r="F43" s="1297"/>
      <c r="G43" s="1298"/>
      <c r="H43" s="1299"/>
      <c r="I43" s="1299"/>
      <c r="J43" s="1299"/>
      <c r="K43" s="1299"/>
      <c r="L43" s="1299"/>
      <c r="M43" s="1300"/>
      <c r="N43" s="1301"/>
      <c r="O43" s="1302"/>
      <c r="P43" s="1302"/>
      <c r="Q43" s="1303"/>
    </row>
    <row r="44" spans="1:18" ht="13.8" thickBot="1">
      <c r="A44" s="681" t="s">
        <v>11</v>
      </c>
      <c r="B44" s="688" t="s">
        <v>11</v>
      </c>
      <c r="C44" s="2740" t="s">
        <v>14</v>
      </c>
      <c r="D44" s="2741"/>
      <c r="E44" s="2741"/>
      <c r="F44" s="2741"/>
      <c r="G44" s="2742"/>
      <c r="H44" s="1304">
        <f t="shared" ref="H44:M44" si="10">H12+H16+H21+H25+H29+H31+H35+H37+H40+H42</f>
        <v>2646.7000000000003</v>
      </c>
      <c r="I44" s="1304">
        <f t="shared" si="10"/>
        <v>2620.1</v>
      </c>
      <c r="J44" s="1304">
        <f t="shared" si="10"/>
        <v>1973.4</v>
      </c>
      <c r="K44" s="1304">
        <f t="shared" si="10"/>
        <v>26.6</v>
      </c>
      <c r="L44" s="1304">
        <f t="shared" si="10"/>
        <v>2529</v>
      </c>
      <c r="M44" s="1304">
        <f t="shared" si="10"/>
        <v>2762</v>
      </c>
      <c r="N44" s="1305"/>
      <c r="O44" s="1306"/>
      <c r="P44" s="1306"/>
      <c r="Q44" s="1307"/>
    </row>
    <row r="45" spans="1:18" ht="13.8" thickBot="1">
      <c r="A45" s="681" t="s">
        <v>11</v>
      </c>
      <c r="B45" s="682" t="s">
        <v>13</v>
      </c>
      <c r="C45" s="2743" t="s">
        <v>764</v>
      </c>
      <c r="D45" s="2744"/>
      <c r="E45" s="2744"/>
      <c r="F45" s="2744"/>
      <c r="G45" s="2744"/>
      <c r="H45" s="2744"/>
      <c r="I45" s="2744"/>
      <c r="J45" s="2744"/>
      <c r="K45" s="2744"/>
      <c r="L45" s="2744"/>
      <c r="M45" s="2744"/>
      <c r="N45" s="2745"/>
      <c r="O45" s="2745"/>
      <c r="P45" s="2745"/>
      <c r="Q45" s="2746"/>
    </row>
    <row r="46" spans="1:18" ht="26.4">
      <c r="A46" s="2718" t="s">
        <v>11</v>
      </c>
      <c r="B46" s="2721" t="s">
        <v>13</v>
      </c>
      <c r="C46" s="2747" t="s">
        <v>11</v>
      </c>
      <c r="D46" s="2729" t="s">
        <v>765</v>
      </c>
      <c r="E46" s="2750" t="s">
        <v>766</v>
      </c>
      <c r="F46" s="2753" t="s">
        <v>711</v>
      </c>
      <c r="G46" s="1554" t="s">
        <v>37</v>
      </c>
      <c r="H46" s="1264">
        <f>I46+K46</f>
        <v>733.8</v>
      </c>
      <c r="I46" s="1265">
        <v>730.3</v>
      </c>
      <c r="J46" s="1553">
        <v>624.79999999999995</v>
      </c>
      <c r="K46" s="1266">
        <v>3.5</v>
      </c>
      <c r="L46" s="1308">
        <v>750</v>
      </c>
      <c r="M46" s="1309">
        <v>780</v>
      </c>
      <c r="N46" s="1310" t="s">
        <v>767</v>
      </c>
      <c r="O46" s="1230" t="s">
        <v>768</v>
      </c>
      <c r="P46" s="112">
        <v>12400</v>
      </c>
      <c r="Q46" s="124">
        <v>12400</v>
      </c>
    </row>
    <row r="47" spans="1:18">
      <c r="A47" s="2719"/>
      <c r="B47" s="1971"/>
      <c r="C47" s="2748"/>
      <c r="D47" s="2732"/>
      <c r="E47" s="2751"/>
      <c r="F47" s="2754"/>
      <c r="G47" s="1311" t="s">
        <v>56</v>
      </c>
      <c r="H47" s="1312">
        <f>I47+K47</f>
        <v>0</v>
      </c>
      <c r="I47" s="1313">
        <v>0</v>
      </c>
      <c r="J47" s="1313">
        <v>0</v>
      </c>
      <c r="K47" s="1314">
        <v>0</v>
      </c>
      <c r="L47" s="1315"/>
      <c r="M47" s="1316"/>
      <c r="N47" s="1317" t="s">
        <v>769</v>
      </c>
      <c r="O47" s="1234" t="s">
        <v>770</v>
      </c>
      <c r="P47" s="1234" t="s">
        <v>771</v>
      </c>
      <c r="Q47" s="1235">
        <v>4010</v>
      </c>
    </row>
    <row r="48" spans="1:18">
      <c r="A48" s="2719"/>
      <c r="B48" s="1971"/>
      <c r="C48" s="2748"/>
      <c r="D48" s="2732"/>
      <c r="E48" s="2751"/>
      <c r="F48" s="2754"/>
      <c r="G48" s="1311" t="s">
        <v>261</v>
      </c>
      <c r="H48" s="1312">
        <f>I48+K48</f>
        <v>3</v>
      </c>
      <c r="I48" s="1313">
        <v>3</v>
      </c>
      <c r="J48" s="1313">
        <v>0</v>
      </c>
      <c r="K48" s="1314">
        <v>0</v>
      </c>
      <c r="L48" s="1315">
        <v>5</v>
      </c>
      <c r="M48" s="1316">
        <v>5</v>
      </c>
      <c r="N48" s="1318" t="s">
        <v>772</v>
      </c>
      <c r="O48" s="1234" t="s">
        <v>773</v>
      </c>
      <c r="P48" s="1234" t="s">
        <v>773</v>
      </c>
      <c r="Q48" s="1235">
        <v>62</v>
      </c>
    </row>
    <row r="49" spans="1:17" ht="27.6" customHeight="1" thickBot="1">
      <c r="A49" s="2720"/>
      <c r="B49" s="2722"/>
      <c r="C49" s="2749"/>
      <c r="D49" s="2730"/>
      <c r="E49" s="2752"/>
      <c r="F49" s="2755"/>
      <c r="G49" s="1283" t="s">
        <v>12</v>
      </c>
      <c r="H49" s="1284">
        <f t="shared" ref="H49:M49" si="11">H46+H47+H48</f>
        <v>736.8</v>
      </c>
      <c r="I49" s="1284">
        <f t="shared" si="11"/>
        <v>733.3</v>
      </c>
      <c r="J49" s="1284">
        <f t="shared" si="11"/>
        <v>624.79999999999995</v>
      </c>
      <c r="K49" s="1285">
        <f t="shared" si="11"/>
        <v>3.5</v>
      </c>
      <c r="L49" s="1319">
        <f t="shared" si="11"/>
        <v>755</v>
      </c>
      <c r="M49" s="1284">
        <f t="shared" si="11"/>
        <v>785</v>
      </c>
      <c r="N49" s="1320" t="s">
        <v>774</v>
      </c>
      <c r="O49" s="1321">
        <v>31000</v>
      </c>
      <c r="P49" s="1321">
        <v>31000</v>
      </c>
      <c r="Q49" s="1248">
        <v>31000</v>
      </c>
    </row>
    <row r="50" spans="1:17">
      <c r="A50" s="2718" t="s">
        <v>11</v>
      </c>
      <c r="B50" s="2721" t="s">
        <v>13</v>
      </c>
      <c r="C50" s="1938" t="s">
        <v>13</v>
      </c>
      <c r="D50" s="1940" t="s">
        <v>775</v>
      </c>
      <c r="E50" s="2723" t="s">
        <v>766</v>
      </c>
      <c r="F50" s="1958" t="s">
        <v>711</v>
      </c>
      <c r="G50" s="683" t="s">
        <v>37</v>
      </c>
      <c r="H50" s="325"/>
      <c r="I50" s="685"/>
      <c r="J50" s="685"/>
      <c r="K50" s="326"/>
      <c r="L50" s="755"/>
      <c r="M50" s="1322"/>
      <c r="N50" s="1323" t="s">
        <v>776</v>
      </c>
      <c r="O50" s="1250" t="s">
        <v>568</v>
      </c>
      <c r="P50" s="1250" t="s">
        <v>134</v>
      </c>
      <c r="Q50" s="124">
        <v>400</v>
      </c>
    </row>
    <row r="51" spans="1:17">
      <c r="A51" s="2719"/>
      <c r="B51" s="1971"/>
      <c r="C51" s="1950"/>
      <c r="D51" s="1951"/>
      <c r="E51" s="2724"/>
      <c r="F51" s="1959"/>
      <c r="G51" s="25"/>
      <c r="H51" s="327"/>
      <c r="I51" s="26"/>
      <c r="J51" s="26"/>
      <c r="K51" s="1231"/>
      <c r="L51" s="27"/>
      <c r="M51" s="1324"/>
      <c r="N51" s="2734" t="s">
        <v>777</v>
      </c>
      <c r="O51" s="2736" t="s">
        <v>778</v>
      </c>
      <c r="P51" s="2736" t="s">
        <v>779</v>
      </c>
      <c r="Q51" s="2738">
        <v>150</v>
      </c>
    </row>
    <row r="52" spans="1:17" ht="23.4" customHeight="1" thickBot="1">
      <c r="A52" s="2720"/>
      <c r="B52" s="2722"/>
      <c r="C52" s="1939"/>
      <c r="D52" s="1941"/>
      <c r="E52" s="2725"/>
      <c r="F52" s="1960"/>
      <c r="G52" s="684" t="s">
        <v>12</v>
      </c>
      <c r="H52" s="328">
        <f t="shared" ref="H52:M52" si="12">H50*1</f>
        <v>0</v>
      </c>
      <c r="I52" s="328">
        <f t="shared" si="12"/>
        <v>0</v>
      </c>
      <c r="J52" s="328">
        <f t="shared" si="12"/>
        <v>0</v>
      </c>
      <c r="K52" s="329">
        <f t="shared" si="12"/>
        <v>0</v>
      </c>
      <c r="L52" s="28">
        <f t="shared" si="12"/>
        <v>0</v>
      </c>
      <c r="M52" s="328">
        <f t="shared" si="12"/>
        <v>0</v>
      </c>
      <c r="N52" s="2735"/>
      <c r="O52" s="2737"/>
      <c r="P52" s="2737"/>
      <c r="Q52" s="2739"/>
    </row>
    <row r="53" spans="1:17" ht="26.4">
      <c r="A53" s="2718" t="s">
        <v>11</v>
      </c>
      <c r="B53" s="2721" t="s">
        <v>13</v>
      </c>
      <c r="C53" s="1938" t="s">
        <v>35</v>
      </c>
      <c r="D53" s="1940" t="s">
        <v>780</v>
      </c>
      <c r="E53" s="2723" t="s">
        <v>41</v>
      </c>
      <c r="F53" s="1958" t="s">
        <v>711</v>
      </c>
      <c r="G53" s="683" t="s">
        <v>37</v>
      </c>
      <c r="H53" s="325"/>
      <c r="I53" s="685"/>
      <c r="J53" s="685"/>
      <c r="K53" s="326"/>
      <c r="L53" s="755"/>
      <c r="M53" s="755"/>
      <c r="N53" s="1325" t="s">
        <v>781</v>
      </c>
      <c r="O53" s="1230"/>
      <c r="P53" s="1230"/>
      <c r="Q53" s="1270"/>
    </row>
    <row r="54" spans="1:17" ht="24" customHeight="1" thickBot="1">
      <c r="A54" s="2720"/>
      <c r="B54" s="2722"/>
      <c r="C54" s="1939"/>
      <c r="D54" s="1941"/>
      <c r="E54" s="2725"/>
      <c r="F54" s="1960"/>
      <c r="G54" s="684" t="s">
        <v>12</v>
      </c>
      <c r="H54" s="328">
        <f t="shared" ref="H54:M54" si="13">H53*1</f>
        <v>0</v>
      </c>
      <c r="I54" s="328">
        <f t="shared" si="13"/>
        <v>0</v>
      </c>
      <c r="J54" s="328">
        <f t="shared" si="13"/>
        <v>0</v>
      </c>
      <c r="K54" s="329">
        <f t="shared" si="13"/>
        <v>0</v>
      </c>
      <c r="L54" s="28">
        <f t="shared" si="13"/>
        <v>0</v>
      </c>
      <c r="M54" s="28">
        <f t="shared" si="13"/>
        <v>0</v>
      </c>
      <c r="N54" s="1326" t="s">
        <v>782</v>
      </c>
      <c r="O54" s="1238" t="s">
        <v>57</v>
      </c>
      <c r="P54" s="1238" t="s">
        <v>250</v>
      </c>
      <c r="Q54" s="1248"/>
    </row>
    <row r="55" spans="1:17">
      <c r="A55" s="2718" t="s">
        <v>11</v>
      </c>
      <c r="B55" s="2721" t="s">
        <v>13</v>
      </c>
      <c r="C55" s="1938" t="s">
        <v>58</v>
      </c>
      <c r="D55" s="1940" t="s">
        <v>783</v>
      </c>
      <c r="E55" s="2723" t="s">
        <v>41</v>
      </c>
      <c r="F55" s="1958" t="s">
        <v>711</v>
      </c>
      <c r="G55" s="683" t="s">
        <v>37</v>
      </c>
      <c r="H55" s="325"/>
      <c r="I55" s="685"/>
      <c r="J55" s="685"/>
      <c r="K55" s="326"/>
      <c r="L55" s="755"/>
      <c r="M55" s="1228"/>
      <c r="N55" s="1327" t="s">
        <v>784</v>
      </c>
      <c r="O55" s="1230" t="s">
        <v>263</v>
      </c>
      <c r="P55" s="1230" t="s">
        <v>250</v>
      </c>
      <c r="Q55" s="1328"/>
    </row>
    <row r="56" spans="1:17">
      <c r="A56" s="2719"/>
      <c r="B56" s="1971"/>
      <c r="C56" s="1950"/>
      <c r="D56" s="1951"/>
      <c r="E56" s="2724"/>
      <c r="F56" s="1959"/>
      <c r="G56" s="25"/>
      <c r="H56" s="327"/>
      <c r="I56" s="26"/>
      <c r="J56" s="26"/>
      <c r="K56" s="1231"/>
      <c r="L56" s="27"/>
      <c r="M56" s="1232"/>
      <c r="N56" s="1329"/>
      <c r="O56" s="1234"/>
      <c r="P56" s="1234"/>
      <c r="Q56" s="1261"/>
    </row>
    <row r="57" spans="1:17" ht="24" customHeight="1" thickBot="1">
      <c r="A57" s="2720"/>
      <c r="B57" s="2722"/>
      <c r="C57" s="1939"/>
      <c r="D57" s="1941"/>
      <c r="E57" s="2725"/>
      <c r="F57" s="1960"/>
      <c r="G57" s="684" t="s">
        <v>12</v>
      </c>
      <c r="H57" s="328">
        <f t="shared" ref="H57:M57" si="14">H55*1</f>
        <v>0</v>
      </c>
      <c r="I57" s="328">
        <f t="shared" si="14"/>
        <v>0</v>
      </c>
      <c r="J57" s="328">
        <f t="shared" si="14"/>
        <v>0</v>
      </c>
      <c r="K57" s="328">
        <f t="shared" si="14"/>
        <v>0</v>
      </c>
      <c r="L57" s="328">
        <f t="shared" si="14"/>
        <v>0</v>
      </c>
      <c r="M57" s="329">
        <f t="shared" si="14"/>
        <v>0</v>
      </c>
      <c r="N57" s="1330"/>
      <c r="O57" s="1238"/>
      <c r="P57" s="1238"/>
      <c r="Q57" s="1239"/>
    </row>
    <row r="58" spans="1:17">
      <c r="A58" s="2718" t="s">
        <v>11</v>
      </c>
      <c r="B58" s="2721" t="s">
        <v>13</v>
      </c>
      <c r="C58" s="1938" t="s">
        <v>38</v>
      </c>
      <c r="D58" s="1940" t="s">
        <v>785</v>
      </c>
      <c r="E58" s="2723" t="s">
        <v>41</v>
      </c>
      <c r="F58" s="1958" t="s">
        <v>711</v>
      </c>
      <c r="G58" s="683" t="s">
        <v>37</v>
      </c>
      <c r="H58" s="325"/>
      <c r="I58" s="685"/>
      <c r="J58" s="685"/>
      <c r="K58" s="326"/>
      <c r="L58" s="755"/>
      <c r="M58" s="1228"/>
      <c r="N58" s="1327" t="s">
        <v>786</v>
      </c>
      <c r="O58" s="24" t="s">
        <v>250</v>
      </c>
      <c r="P58" s="24"/>
      <c r="Q58" s="1331"/>
    </row>
    <row r="59" spans="1:17" ht="43.95" customHeight="1" thickBot="1">
      <c r="A59" s="2720"/>
      <c r="B59" s="2722"/>
      <c r="C59" s="1939"/>
      <c r="D59" s="1941"/>
      <c r="E59" s="2725"/>
      <c r="F59" s="1960"/>
      <c r="G59" s="684" t="s">
        <v>12</v>
      </c>
      <c r="H59" s="328">
        <f t="shared" ref="H59:M59" si="15">H58*1</f>
        <v>0</v>
      </c>
      <c r="I59" s="328">
        <f t="shared" si="15"/>
        <v>0</v>
      </c>
      <c r="J59" s="328">
        <f t="shared" si="15"/>
        <v>0</v>
      </c>
      <c r="K59" s="328">
        <f t="shared" si="15"/>
        <v>0</v>
      </c>
      <c r="L59" s="328">
        <f t="shared" si="15"/>
        <v>0</v>
      </c>
      <c r="M59" s="329">
        <f t="shared" si="15"/>
        <v>0</v>
      </c>
      <c r="N59" s="1330"/>
      <c r="O59" s="1332"/>
      <c r="P59" s="1332"/>
      <c r="Q59" s="1333"/>
    </row>
    <row r="60" spans="1:17" ht="26.4">
      <c r="A60" s="2718" t="s">
        <v>11</v>
      </c>
      <c r="B60" s="2721" t="s">
        <v>13</v>
      </c>
      <c r="C60" s="1938" t="s">
        <v>59</v>
      </c>
      <c r="D60" s="1940" t="s">
        <v>787</v>
      </c>
      <c r="E60" s="2723" t="s">
        <v>41</v>
      </c>
      <c r="F60" s="1958" t="s">
        <v>711</v>
      </c>
      <c r="G60" s="683" t="s">
        <v>37</v>
      </c>
      <c r="H60" s="325">
        <f>I60+K60</f>
        <v>1.7</v>
      </c>
      <c r="I60" s="685">
        <v>1.7</v>
      </c>
      <c r="J60" s="685">
        <v>0</v>
      </c>
      <c r="K60" s="326">
        <v>0</v>
      </c>
      <c r="L60" s="755">
        <v>5</v>
      </c>
      <c r="M60" s="1228">
        <v>6</v>
      </c>
      <c r="N60" s="1327" t="s">
        <v>788</v>
      </c>
      <c r="O60" s="24" t="s">
        <v>669</v>
      </c>
      <c r="P60" s="24" t="s">
        <v>669</v>
      </c>
      <c r="Q60" s="124">
        <v>3</v>
      </c>
    </row>
    <row r="61" spans="1:17">
      <c r="A61" s="2719"/>
      <c r="B61" s="1971"/>
      <c r="C61" s="1950"/>
      <c r="D61" s="1951"/>
      <c r="E61" s="2724"/>
      <c r="F61" s="1959"/>
      <c r="G61" s="25"/>
      <c r="H61" s="327"/>
      <c r="I61" s="26"/>
      <c r="J61" s="26"/>
      <c r="K61" s="1231"/>
      <c r="L61" s="27"/>
      <c r="M61" s="1232"/>
      <c r="N61" s="1334"/>
      <c r="O61" s="1335"/>
      <c r="P61" s="1335"/>
      <c r="Q61" s="1336"/>
    </row>
    <row r="62" spans="1:17" ht="13.8" thickBot="1">
      <c r="A62" s="2720"/>
      <c r="B62" s="2722"/>
      <c r="C62" s="1939"/>
      <c r="D62" s="1941"/>
      <c r="E62" s="2725"/>
      <c r="F62" s="1960"/>
      <c r="G62" s="684" t="s">
        <v>12</v>
      </c>
      <c r="H62" s="328">
        <f t="shared" ref="H62:M62" si="16">H60*1</f>
        <v>1.7</v>
      </c>
      <c r="I62" s="328">
        <f t="shared" si="16"/>
        <v>1.7</v>
      </c>
      <c r="J62" s="328">
        <f t="shared" si="16"/>
        <v>0</v>
      </c>
      <c r="K62" s="328">
        <f t="shared" si="16"/>
        <v>0</v>
      </c>
      <c r="L62" s="328">
        <f t="shared" si="16"/>
        <v>5</v>
      </c>
      <c r="M62" s="329">
        <f t="shared" si="16"/>
        <v>6</v>
      </c>
      <c r="N62" s="1337"/>
      <c r="O62" s="1332"/>
      <c r="P62" s="1332"/>
      <c r="Q62" s="1338"/>
    </row>
    <row r="63" spans="1:17" ht="26.4">
      <c r="A63" s="2718" t="s">
        <v>11</v>
      </c>
      <c r="B63" s="2721" t="s">
        <v>13</v>
      </c>
      <c r="C63" s="1938" t="s">
        <v>39</v>
      </c>
      <c r="D63" s="1940" t="s">
        <v>789</v>
      </c>
      <c r="E63" s="2723" t="s">
        <v>41</v>
      </c>
      <c r="F63" s="1958" t="s">
        <v>711</v>
      </c>
      <c r="G63" s="683" t="s">
        <v>37</v>
      </c>
      <c r="H63" s="325">
        <f>I63+K63</f>
        <v>3</v>
      </c>
      <c r="I63" s="685">
        <v>3</v>
      </c>
      <c r="J63" s="685">
        <v>0</v>
      </c>
      <c r="K63" s="326">
        <v>0</v>
      </c>
      <c r="L63" s="755">
        <v>4</v>
      </c>
      <c r="M63" s="1228">
        <v>5</v>
      </c>
      <c r="N63" s="1327" t="s">
        <v>790</v>
      </c>
      <c r="O63" s="24" t="s">
        <v>669</v>
      </c>
      <c r="P63" s="24" t="s">
        <v>669</v>
      </c>
      <c r="Q63" s="124">
        <v>3</v>
      </c>
    </row>
    <row r="64" spans="1:17">
      <c r="A64" s="2719"/>
      <c r="B64" s="1971"/>
      <c r="C64" s="1950"/>
      <c r="D64" s="1951"/>
      <c r="E64" s="2724"/>
      <c r="F64" s="1959"/>
      <c r="G64" s="25"/>
      <c r="H64" s="327"/>
      <c r="I64" s="26"/>
      <c r="J64" s="26"/>
      <c r="K64" s="1231"/>
      <c r="L64" s="27"/>
      <c r="M64" s="1232"/>
      <c r="N64" s="1334"/>
      <c r="O64" s="1335"/>
      <c r="P64" s="1335"/>
      <c r="Q64" s="1339"/>
    </row>
    <row r="65" spans="1:17" ht="13.8" thickBot="1">
      <c r="A65" s="2720"/>
      <c r="B65" s="2722"/>
      <c r="C65" s="1939"/>
      <c r="D65" s="1941"/>
      <c r="E65" s="2725"/>
      <c r="F65" s="1960"/>
      <c r="G65" s="684" t="s">
        <v>12</v>
      </c>
      <c r="H65" s="328">
        <f t="shared" ref="H65:M65" si="17">H63*1</f>
        <v>3</v>
      </c>
      <c r="I65" s="328">
        <f t="shared" si="17"/>
        <v>3</v>
      </c>
      <c r="J65" s="328">
        <f t="shared" si="17"/>
        <v>0</v>
      </c>
      <c r="K65" s="328">
        <f t="shared" si="17"/>
        <v>0</v>
      </c>
      <c r="L65" s="328">
        <f t="shared" si="17"/>
        <v>4</v>
      </c>
      <c r="M65" s="329">
        <f t="shared" si="17"/>
        <v>5</v>
      </c>
      <c r="N65" s="1337"/>
      <c r="O65" s="1332"/>
      <c r="P65" s="1332"/>
      <c r="Q65" s="1333"/>
    </row>
    <row r="66" spans="1:17" ht="13.8" thickBot="1">
      <c r="A66" s="681" t="s">
        <v>11</v>
      </c>
      <c r="B66" s="688" t="s">
        <v>13</v>
      </c>
      <c r="C66" s="2707" t="s">
        <v>14</v>
      </c>
      <c r="D66" s="2014"/>
      <c r="E66" s="2014"/>
      <c r="F66" s="2014"/>
      <c r="G66" s="2708"/>
      <c r="H66" s="30">
        <f t="shared" ref="H66:M66" si="18">H49+H52+H54+H57+H65+H59+H62</f>
        <v>741.5</v>
      </c>
      <c r="I66" s="30">
        <f t="shared" si="18"/>
        <v>738</v>
      </c>
      <c r="J66" s="30">
        <f>J49+J52+J54+J57+J65+J59+J62</f>
        <v>624.79999999999995</v>
      </c>
      <c r="K66" s="30">
        <f t="shared" si="18"/>
        <v>3.5</v>
      </c>
      <c r="L66" s="30">
        <f t="shared" si="18"/>
        <v>764</v>
      </c>
      <c r="M66" s="30">
        <f t="shared" si="18"/>
        <v>796</v>
      </c>
      <c r="N66" s="735"/>
      <c r="O66" s="704"/>
      <c r="P66" s="704"/>
      <c r="Q66" s="705"/>
    </row>
    <row r="67" spans="1:17" ht="13.8" thickBot="1">
      <c r="A67" s="681" t="s">
        <v>11</v>
      </c>
      <c r="B67" s="682" t="s">
        <v>35</v>
      </c>
      <c r="C67" s="1947" t="s">
        <v>791</v>
      </c>
      <c r="D67" s="1948"/>
      <c r="E67" s="1948"/>
      <c r="F67" s="1948"/>
      <c r="G67" s="1948"/>
      <c r="H67" s="1948"/>
      <c r="I67" s="1948"/>
      <c r="J67" s="1948"/>
      <c r="K67" s="1948"/>
      <c r="L67" s="1948"/>
      <c r="M67" s="1948"/>
      <c r="N67" s="1987"/>
      <c r="O67" s="1987"/>
      <c r="P67" s="1987"/>
      <c r="Q67" s="1988"/>
    </row>
    <row r="68" spans="1:17" ht="26.4">
      <c r="A68" s="2718" t="s">
        <v>11</v>
      </c>
      <c r="B68" s="2721" t="s">
        <v>35</v>
      </c>
      <c r="C68" s="1938" t="s">
        <v>11</v>
      </c>
      <c r="D68" s="1940" t="s">
        <v>792</v>
      </c>
      <c r="E68" s="2723" t="s">
        <v>793</v>
      </c>
      <c r="F68" s="1958" t="s">
        <v>711</v>
      </c>
      <c r="G68" s="1383" t="s">
        <v>37</v>
      </c>
      <c r="H68" s="731">
        <f>I68+K68</f>
        <v>430.2</v>
      </c>
      <c r="I68" s="685">
        <v>430.2</v>
      </c>
      <c r="J68" s="1240">
        <v>352.4</v>
      </c>
      <c r="K68" s="326">
        <v>0</v>
      </c>
      <c r="L68" s="755">
        <v>450</v>
      </c>
      <c r="M68" s="1228">
        <v>480</v>
      </c>
      <c r="N68" s="1340" t="s">
        <v>794</v>
      </c>
      <c r="O68" s="1230" t="s">
        <v>62</v>
      </c>
      <c r="P68" s="112">
        <v>10000</v>
      </c>
      <c r="Q68" s="124">
        <v>12000</v>
      </c>
    </row>
    <row r="69" spans="1:17">
      <c r="A69" s="2719"/>
      <c r="B69" s="1971"/>
      <c r="C69" s="1950"/>
      <c r="D69" s="1951"/>
      <c r="E69" s="2724"/>
      <c r="F69" s="1959"/>
      <c r="G69" s="323" t="s">
        <v>261</v>
      </c>
      <c r="H69" s="1251">
        <f>I69+K69</f>
        <v>6</v>
      </c>
      <c r="I69" s="1252">
        <v>4</v>
      </c>
      <c r="J69" s="1252">
        <v>0</v>
      </c>
      <c r="K69" s="1253">
        <v>2</v>
      </c>
      <c r="L69" s="1254">
        <v>8</v>
      </c>
      <c r="M69" s="1255">
        <v>10</v>
      </c>
      <c r="N69" s="1170" t="s">
        <v>795</v>
      </c>
      <c r="O69" s="1341">
        <v>10</v>
      </c>
      <c r="P69" s="1341">
        <v>1</v>
      </c>
      <c r="Q69" s="1342">
        <v>2</v>
      </c>
    </row>
    <row r="70" spans="1:17" ht="26.4">
      <c r="A70" s="2719"/>
      <c r="B70" s="1971"/>
      <c r="C70" s="1950"/>
      <c r="D70" s="1951"/>
      <c r="E70" s="2724"/>
      <c r="F70" s="1959"/>
      <c r="G70" s="25" t="s">
        <v>56</v>
      </c>
      <c r="H70" s="327">
        <f>I70+K70</f>
        <v>0</v>
      </c>
      <c r="I70" s="26">
        <v>0</v>
      </c>
      <c r="J70" s="26">
        <v>0</v>
      </c>
      <c r="K70" s="1231">
        <v>0</v>
      </c>
      <c r="L70" s="27"/>
      <c r="M70" s="1232"/>
      <c r="N70" s="1343" t="s">
        <v>796</v>
      </c>
      <c r="O70" s="1234" t="s">
        <v>797</v>
      </c>
      <c r="P70" s="1234" t="s">
        <v>798</v>
      </c>
      <c r="Q70" s="1342">
        <v>10000</v>
      </c>
    </row>
    <row r="71" spans="1:17" ht="13.8" thickBot="1">
      <c r="A71" s="2720"/>
      <c r="B71" s="2722"/>
      <c r="C71" s="1939"/>
      <c r="D71" s="1941"/>
      <c r="E71" s="2725"/>
      <c r="F71" s="1960"/>
      <c r="G71" s="684" t="s">
        <v>12</v>
      </c>
      <c r="H71" s="328">
        <f t="shared" ref="H71:M71" si="19">H68+H70+H69</f>
        <v>436.2</v>
      </c>
      <c r="I71" s="328">
        <f t="shared" si="19"/>
        <v>434.2</v>
      </c>
      <c r="J71" s="328">
        <f t="shared" si="19"/>
        <v>352.4</v>
      </c>
      <c r="K71" s="329">
        <f t="shared" si="19"/>
        <v>2</v>
      </c>
      <c r="L71" s="28">
        <f t="shared" si="19"/>
        <v>458</v>
      </c>
      <c r="M71" s="35">
        <f t="shared" si="19"/>
        <v>490</v>
      </c>
      <c r="N71" s="1175"/>
      <c r="O71" s="1344"/>
      <c r="P71" s="1344"/>
      <c r="Q71" s="1345"/>
    </row>
    <row r="72" spans="1:17" ht="26.4">
      <c r="A72" s="2718" t="s">
        <v>11</v>
      </c>
      <c r="B72" s="2721" t="s">
        <v>35</v>
      </c>
      <c r="C72" s="1938" t="s">
        <v>13</v>
      </c>
      <c r="D72" s="1940" t="s">
        <v>799</v>
      </c>
      <c r="E72" s="2723" t="s">
        <v>41</v>
      </c>
      <c r="F72" s="1958" t="s">
        <v>711</v>
      </c>
      <c r="G72" s="683" t="s">
        <v>37</v>
      </c>
      <c r="H72" s="325"/>
      <c r="I72" s="685"/>
      <c r="J72" s="685"/>
      <c r="K72" s="326"/>
      <c r="L72" s="755"/>
      <c r="M72" s="1228"/>
      <c r="N72" s="1346" t="s">
        <v>800</v>
      </c>
      <c r="O72" s="1347" t="s">
        <v>263</v>
      </c>
      <c r="P72" s="24" t="s">
        <v>250</v>
      </c>
      <c r="Q72" s="1348"/>
    </row>
    <row r="73" spans="1:17" ht="13.8" thickBot="1">
      <c r="A73" s="2720"/>
      <c r="B73" s="2722"/>
      <c r="C73" s="1939"/>
      <c r="D73" s="1941"/>
      <c r="E73" s="2725"/>
      <c r="F73" s="1960"/>
      <c r="G73" s="684" t="s">
        <v>12</v>
      </c>
      <c r="H73" s="328">
        <f t="shared" ref="H73:M73" si="20">H72*1</f>
        <v>0</v>
      </c>
      <c r="I73" s="328">
        <f t="shared" si="20"/>
        <v>0</v>
      </c>
      <c r="J73" s="328">
        <f t="shared" si="20"/>
        <v>0</v>
      </c>
      <c r="K73" s="329">
        <f t="shared" si="20"/>
        <v>0</v>
      </c>
      <c r="L73" s="28">
        <f t="shared" si="20"/>
        <v>0</v>
      </c>
      <c r="M73" s="35">
        <f t="shared" si="20"/>
        <v>0</v>
      </c>
      <c r="N73" s="1349"/>
      <c r="O73" s="1238"/>
      <c r="P73" s="1238"/>
      <c r="Q73" s="1239"/>
    </row>
    <row r="74" spans="1:17">
      <c r="A74" s="2718" t="s">
        <v>11</v>
      </c>
      <c r="B74" s="2721" t="s">
        <v>35</v>
      </c>
      <c r="C74" s="1938" t="s">
        <v>35</v>
      </c>
      <c r="D74" s="1940" t="s">
        <v>801</v>
      </c>
      <c r="E74" s="2723" t="s">
        <v>41</v>
      </c>
      <c r="F74" s="1958" t="s">
        <v>711</v>
      </c>
      <c r="G74" s="683" t="s">
        <v>37</v>
      </c>
      <c r="H74" s="325"/>
      <c r="I74" s="685"/>
      <c r="J74" s="685"/>
      <c r="K74" s="326"/>
      <c r="L74" s="755"/>
      <c r="M74" s="1228"/>
      <c r="N74" s="1229" t="s">
        <v>802</v>
      </c>
      <c r="O74" s="1230" t="s">
        <v>669</v>
      </c>
      <c r="P74" s="1230" t="s">
        <v>669</v>
      </c>
      <c r="Q74" s="124">
        <v>4</v>
      </c>
    </row>
    <row r="75" spans="1:17" ht="13.8" thickBot="1">
      <c r="A75" s="2720"/>
      <c r="B75" s="2722"/>
      <c r="C75" s="1939"/>
      <c r="D75" s="1941"/>
      <c r="E75" s="2725"/>
      <c r="F75" s="1960"/>
      <c r="G75" s="684" t="s">
        <v>12</v>
      </c>
      <c r="H75" s="328">
        <f t="shared" ref="H75:M75" si="21">H74*1</f>
        <v>0</v>
      </c>
      <c r="I75" s="328">
        <f t="shared" si="21"/>
        <v>0</v>
      </c>
      <c r="J75" s="328">
        <f t="shared" si="21"/>
        <v>0</v>
      </c>
      <c r="K75" s="329">
        <f t="shared" si="21"/>
        <v>0</v>
      </c>
      <c r="L75" s="28">
        <f t="shared" si="21"/>
        <v>0</v>
      </c>
      <c r="M75" s="35">
        <f t="shared" si="21"/>
        <v>0</v>
      </c>
      <c r="N75" s="1237"/>
      <c r="O75" s="1238"/>
      <c r="P75" s="1238"/>
      <c r="Q75" s="1239"/>
    </row>
    <row r="76" spans="1:17">
      <c r="A76" s="2718" t="s">
        <v>11</v>
      </c>
      <c r="B76" s="2721" t="s">
        <v>35</v>
      </c>
      <c r="C76" s="1938" t="s">
        <v>36</v>
      </c>
      <c r="D76" s="1940" t="s">
        <v>803</v>
      </c>
      <c r="E76" s="2723" t="s">
        <v>41</v>
      </c>
      <c r="F76" s="1958" t="s">
        <v>711</v>
      </c>
      <c r="G76" s="683" t="s">
        <v>37</v>
      </c>
      <c r="H76" s="325"/>
      <c r="I76" s="685"/>
      <c r="J76" s="685"/>
      <c r="K76" s="326"/>
      <c r="L76" s="755">
        <v>0</v>
      </c>
      <c r="M76" s="755">
        <v>0</v>
      </c>
      <c r="N76" s="1350" t="s">
        <v>804</v>
      </c>
      <c r="O76" s="1230" t="s">
        <v>805</v>
      </c>
      <c r="P76" s="1230" t="s">
        <v>805</v>
      </c>
      <c r="Q76" s="124">
        <v>900</v>
      </c>
    </row>
    <row r="77" spans="1:17">
      <c r="A77" s="2719"/>
      <c r="B77" s="1971"/>
      <c r="C77" s="1950"/>
      <c r="D77" s="1951"/>
      <c r="E77" s="2724"/>
      <c r="F77" s="1959"/>
      <c r="G77" s="25"/>
      <c r="H77" s="327"/>
      <c r="I77" s="26"/>
      <c r="J77" s="26"/>
      <c r="K77" s="1231"/>
      <c r="L77" s="27"/>
      <c r="M77" s="27"/>
      <c r="N77" s="1351"/>
      <c r="O77" s="1234"/>
      <c r="P77" s="1234"/>
      <c r="Q77" s="1261"/>
    </row>
    <row r="78" spans="1:17" ht="13.8" thickBot="1">
      <c r="A78" s="2720"/>
      <c r="B78" s="2722"/>
      <c r="C78" s="1939"/>
      <c r="D78" s="1941"/>
      <c r="E78" s="2725"/>
      <c r="F78" s="1960"/>
      <c r="G78" s="684" t="s">
        <v>12</v>
      </c>
      <c r="H78" s="328">
        <f t="shared" ref="H78:M78" si="22">H76*1</f>
        <v>0</v>
      </c>
      <c r="I78" s="328">
        <f t="shared" si="22"/>
        <v>0</v>
      </c>
      <c r="J78" s="328">
        <f t="shared" si="22"/>
        <v>0</v>
      </c>
      <c r="K78" s="329">
        <f t="shared" si="22"/>
        <v>0</v>
      </c>
      <c r="L78" s="28">
        <f t="shared" si="22"/>
        <v>0</v>
      </c>
      <c r="M78" s="28">
        <f t="shared" si="22"/>
        <v>0</v>
      </c>
      <c r="N78" s="1352"/>
      <c r="O78" s="1238"/>
      <c r="P78" s="1238"/>
      <c r="Q78" s="1239"/>
    </row>
    <row r="79" spans="1:17" ht="13.8" thickBot="1">
      <c r="A79" s="692" t="s">
        <v>11</v>
      </c>
      <c r="B79" s="688" t="s">
        <v>35</v>
      </c>
      <c r="C79" s="2707" t="s">
        <v>14</v>
      </c>
      <c r="D79" s="2014"/>
      <c r="E79" s="2014"/>
      <c r="F79" s="2014"/>
      <c r="G79" s="2708"/>
      <c r="H79" s="693">
        <f t="shared" ref="H79:M79" si="23">H71+H73+H75+H78</f>
        <v>436.2</v>
      </c>
      <c r="I79" s="693">
        <f t="shared" si="23"/>
        <v>434.2</v>
      </c>
      <c r="J79" s="693">
        <f>J71+J73+J75+J78</f>
        <v>352.4</v>
      </c>
      <c r="K79" s="693">
        <f t="shared" si="23"/>
        <v>2</v>
      </c>
      <c r="L79" s="693">
        <f t="shared" si="23"/>
        <v>458</v>
      </c>
      <c r="M79" s="1353">
        <f t="shared" si="23"/>
        <v>490</v>
      </c>
      <c r="N79" s="689"/>
      <c r="O79" s="690"/>
      <c r="P79" s="690"/>
      <c r="Q79" s="691"/>
    </row>
    <row r="80" spans="1:17" ht="13.8" thickBot="1">
      <c r="A80" s="681" t="s">
        <v>11</v>
      </c>
      <c r="B80" s="682" t="s">
        <v>36</v>
      </c>
      <c r="C80" s="1947" t="s">
        <v>806</v>
      </c>
      <c r="D80" s="1948"/>
      <c r="E80" s="1948"/>
      <c r="F80" s="1948"/>
      <c r="G80" s="1948"/>
      <c r="H80" s="1948"/>
      <c r="I80" s="1948"/>
      <c r="J80" s="1948"/>
      <c r="K80" s="1948"/>
      <c r="L80" s="1948"/>
      <c r="M80" s="1948"/>
      <c r="N80" s="1987"/>
      <c r="O80" s="1987"/>
      <c r="P80" s="1987"/>
      <c r="Q80" s="1988"/>
    </row>
    <row r="81" spans="1:17">
      <c r="A81" s="2718" t="s">
        <v>11</v>
      </c>
      <c r="B81" s="2721" t="s">
        <v>36</v>
      </c>
      <c r="C81" s="1938" t="s">
        <v>35</v>
      </c>
      <c r="D81" s="1940" t="s">
        <v>807</v>
      </c>
      <c r="E81" s="2723" t="s">
        <v>41</v>
      </c>
      <c r="F81" s="1958" t="s">
        <v>808</v>
      </c>
      <c r="G81" s="683" t="s">
        <v>37</v>
      </c>
      <c r="H81" s="325">
        <v>0</v>
      </c>
      <c r="I81" s="685"/>
      <c r="J81" s="685"/>
      <c r="K81" s="326"/>
      <c r="L81" s="755"/>
      <c r="M81" s="1228"/>
      <c r="N81" s="1354" t="s">
        <v>809</v>
      </c>
      <c r="O81" s="24" t="s">
        <v>57</v>
      </c>
      <c r="P81" s="24" t="s">
        <v>57</v>
      </c>
      <c r="Q81" s="124">
        <v>2</v>
      </c>
    </row>
    <row r="82" spans="1:17">
      <c r="A82" s="2719"/>
      <c r="B82" s="1971"/>
      <c r="C82" s="1950"/>
      <c r="D82" s="1951"/>
      <c r="E82" s="2724"/>
      <c r="F82" s="1959"/>
      <c r="G82" s="25"/>
      <c r="H82" s="327"/>
      <c r="I82" s="26"/>
      <c r="J82" s="26"/>
      <c r="K82" s="1231"/>
      <c r="L82" s="27"/>
      <c r="M82" s="1232"/>
      <c r="N82" s="1355"/>
      <c r="O82" s="1356"/>
      <c r="P82" s="1357"/>
      <c r="Q82" s="1358"/>
    </row>
    <row r="83" spans="1:17" ht="13.8" thickBot="1">
      <c r="A83" s="2720"/>
      <c r="B83" s="2722"/>
      <c r="C83" s="1939"/>
      <c r="D83" s="1941"/>
      <c r="E83" s="2725"/>
      <c r="F83" s="1960"/>
      <c r="G83" s="684" t="s">
        <v>12</v>
      </c>
      <c r="H83" s="328">
        <f t="shared" ref="H83:M83" si="24">H81*1</f>
        <v>0</v>
      </c>
      <c r="I83" s="328">
        <f t="shared" si="24"/>
        <v>0</v>
      </c>
      <c r="J83" s="328">
        <f t="shared" si="24"/>
        <v>0</v>
      </c>
      <c r="K83" s="329">
        <f t="shared" si="24"/>
        <v>0</v>
      </c>
      <c r="L83" s="28">
        <f t="shared" si="24"/>
        <v>0</v>
      </c>
      <c r="M83" s="35">
        <f t="shared" si="24"/>
        <v>0</v>
      </c>
      <c r="N83" s="1359"/>
      <c r="O83" s="1332"/>
      <c r="P83" s="1332"/>
      <c r="Q83" s="1333"/>
    </row>
    <row r="84" spans="1:17" ht="26.4">
      <c r="A84" s="2718" t="s">
        <v>11</v>
      </c>
      <c r="B84" s="2721" t="s">
        <v>36</v>
      </c>
      <c r="C84" s="1938" t="s">
        <v>58</v>
      </c>
      <c r="D84" s="2729" t="s">
        <v>810</v>
      </c>
      <c r="E84" s="2723" t="s">
        <v>41</v>
      </c>
      <c r="F84" s="2002" t="s">
        <v>711</v>
      </c>
      <c r="G84" s="683" t="s">
        <v>37</v>
      </c>
      <c r="H84" s="325">
        <f>I84+K84</f>
        <v>67.8</v>
      </c>
      <c r="I84" s="685">
        <v>67.8</v>
      </c>
      <c r="J84" s="685"/>
      <c r="K84" s="326"/>
      <c r="L84" s="755">
        <v>85</v>
      </c>
      <c r="M84" s="1228">
        <v>95</v>
      </c>
      <c r="N84" s="1268" t="s">
        <v>811</v>
      </c>
      <c r="O84" s="24" t="s">
        <v>735</v>
      </c>
      <c r="P84" s="24" t="s">
        <v>735</v>
      </c>
      <c r="Q84" s="124">
        <v>30</v>
      </c>
    </row>
    <row r="85" spans="1:17">
      <c r="A85" s="2719"/>
      <c r="B85" s="1971"/>
      <c r="C85" s="1950"/>
      <c r="D85" s="2732"/>
      <c r="E85" s="2724"/>
      <c r="F85" s="2003"/>
      <c r="G85" s="25"/>
      <c r="H85" s="327"/>
      <c r="I85" s="26"/>
      <c r="J85" s="26"/>
      <c r="K85" s="1231"/>
      <c r="L85" s="27"/>
      <c r="M85" s="1232"/>
      <c r="N85" s="1360" t="s">
        <v>812</v>
      </c>
      <c r="O85" s="1335" t="s">
        <v>669</v>
      </c>
      <c r="P85" s="1335" t="s">
        <v>669</v>
      </c>
      <c r="Q85" s="1235">
        <v>3</v>
      </c>
    </row>
    <row r="86" spans="1:17" ht="13.8" thickBot="1">
      <c r="A86" s="2720"/>
      <c r="B86" s="2722"/>
      <c r="C86" s="1939"/>
      <c r="D86" s="2730"/>
      <c r="E86" s="2725"/>
      <c r="F86" s="2733"/>
      <c r="G86" s="684" t="s">
        <v>12</v>
      </c>
      <c r="H86" s="328">
        <f t="shared" ref="H86:M86" si="25">H84*1</f>
        <v>67.8</v>
      </c>
      <c r="I86" s="328">
        <f t="shared" si="25"/>
        <v>67.8</v>
      </c>
      <c r="J86" s="328">
        <f t="shared" si="25"/>
        <v>0</v>
      </c>
      <c r="K86" s="329">
        <f t="shared" si="25"/>
        <v>0</v>
      </c>
      <c r="L86" s="28">
        <f t="shared" si="25"/>
        <v>85</v>
      </c>
      <c r="M86" s="35">
        <f t="shared" si="25"/>
        <v>95</v>
      </c>
      <c r="N86" s="1237"/>
      <c r="O86" s="1332"/>
      <c r="P86" s="1332"/>
      <c r="Q86" s="1361"/>
    </row>
    <row r="87" spans="1:17" ht="13.8" thickBot="1">
      <c r="A87" s="681" t="s">
        <v>11</v>
      </c>
      <c r="B87" s="688" t="s">
        <v>36</v>
      </c>
      <c r="C87" s="2707" t="s">
        <v>14</v>
      </c>
      <c r="D87" s="2014"/>
      <c r="E87" s="2014"/>
      <c r="F87" s="2014"/>
      <c r="G87" s="2708"/>
      <c r="H87" s="30">
        <f t="shared" ref="H87:M87" si="26">H83+H86</f>
        <v>67.8</v>
      </c>
      <c r="I87" s="30">
        <f t="shared" si="26"/>
        <v>67.8</v>
      </c>
      <c r="J87" s="30">
        <f t="shared" si="26"/>
        <v>0</v>
      </c>
      <c r="K87" s="331">
        <f t="shared" si="26"/>
        <v>0</v>
      </c>
      <c r="L87" s="332">
        <f t="shared" si="26"/>
        <v>85</v>
      </c>
      <c r="M87" s="332">
        <f t="shared" si="26"/>
        <v>95</v>
      </c>
      <c r="N87" s="689"/>
      <c r="O87" s="690"/>
      <c r="P87" s="690"/>
      <c r="Q87" s="691"/>
    </row>
    <row r="88" spans="1:17" ht="13.8" thickBot="1">
      <c r="A88" s="681" t="s">
        <v>11</v>
      </c>
      <c r="B88" s="682" t="s">
        <v>58</v>
      </c>
      <c r="C88" s="2731" t="s">
        <v>813</v>
      </c>
      <c r="D88" s="1996"/>
      <c r="E88" s="1996"/>
      <c r="F88" s="1996"/>
      <c r="G88" s="1996"/>
      <c r="H88" s="1996"/>
      <c r="I88" s="1996"/>
      <c r="J88" s="1996"/>
      <c r="K88" s="1996"/>
      <c r="L88" s="1996"/>
      <c r="M88" s="1996"/>
      <c r="N88" s="1996"/>
      <c r="O88" s="1996"/>
      <c r="P88" s="1996"/>
      <c r="Q88" s="1997"/>
    </row>
    <row r="89" spans="1:17" ht="27" thickBot="1">
      <c r="A89" s="2718" t="s">
        <v>11</v>
      </c>
      <c r="B89" s="2721" t="s">
        <v>58</v>
      </c>
      <c r="C89" s="1938" t="s">
        <v>11</v>
      </c>
      <c r="D89" s="1940" t="s">
        <v>814</v>
      </c>
      <c r="E89" s="2723" t="s">
        <v>815</v>
      </c>
      <c r="F89" s="1958" t="s">
        <v>711</v>
      </c>
      <c r="G89" s="1383" t="s">
        <v>37</v>
      </c>
      <c r="H89" s="325">
        <f>I89+K89</f>
        <v>787.1</v>
      </c>
      <c r="I89" s="685">
        <v>784.1</v>
      </c>
      <c r="J89" s="1240">
        <v>499.4</v>
      </c>
      <c r="K89" s="326">
        <v>3</v>
      </c>
      <c r="L89" s="1228">
        <v>840</v>
      </c>
      <c r="M89" s="755">
        <v>925</v>
      </c>
      <c r="N89" s="1327" t="s">
        <v>816</v>
      </c>
      <c r="O89" s="1230" t="s">
        <v>817</v>
      </c>
      <c r="P89" s="1230" t="s">
        <v>818</v>
      </c>
      <c r="Q89" s="124">
        <v>435</v>
      </c>
    </row>
    <row r="90" spans="1:17">
      <c r="A90" s="2719"/>
      <c r="B90" s="1971"/>
      <c r="C90" s="1950"/>
      <c r="D90" s="1951"/>
      <c r="E90" s="2724"/>
      <c r="F90" s="1959"/>
      <c r="G90" s="1362" t="s">
        <v>819</v>
      </c>
      <c r="H90" s="325">
        <f>I90+K90</f>
        <v>0</v>
      </c>
      <c r="I90" s="1363">
        <v>0</v>
      </c>
      <c r="J90" s="1363">
        <v>0</v>
      </c>
      <c r="K90" s="1364">
        <v>0</v>
      </c>
      <c r="L90" s="1365"/>
      <c r="M90" s="1366"/>
      <c r="N90" s="1367"/>
      <c r="O90" s="1368"/>
      <c r="P90" s="1368"/>
      <c r="Q90" s="1369"/>
    </row>
    <row r="91" spans="1:17">
      <c r="A91" s="2719"/>
      <c r="B91" s="1971"/>
      <c r="C91" s="1950"/>
      <c r="D91" s="1951"/>
      <c r="E91" s="2724"/>
      <c r="F91" s="1959"/>
      <c r="G91" s="1555" t="s">
        <v>261</v>
      </c>
      <c r="H91" s="1556">
        <f>I91+K91</f>
        <v>173</v>
      </c>
      <c r="I91" s="1556">
        <v>166.8</v>
      </c>
      <c r="J91" s="1556">
        <v>15</v>
      </c>
      <c r="K91" s="1370">
        <v>6.2</v>
      </c>
      <c r="L91" s="1255">
        <v>150</v>
      </c>
      <c r="M91" s="1254">
        <v>165</v>
      </c>
      <c r="N91" s="1367"/>
      <c r="O91" s="1368"/>
      <c r="P91" s="1368"/>
      <c r="Q91" s="1369"/>
    </row>
    <row r="92" spans="1:17" ht="13.8" thickBot="1">
      <c r="A92" s="2720"/>
      <c r="B92" s="2722"/>
      <c r="C92" s="1939"/>
      <c r="D92" s="1941"/>
      <c r="E92" s="2725"/>
      <c r="F92" s="1960"/>
      <c r="G92" s="684" t="s">
        <v>12</v>
      </c>
      <c r="H92" s="328">
        <f>SUM(H89:H91)</f>
        <v>960.1</v>
      </c>
      <c r="I92" s="328">
        <f>I89+I91+I90</f>
        <v>950.90000000000009</v>
      </c>
      <c r="J92" s="328">
        <f>J89+J91+J90</f>
        <v>514.4</v>
      </c>
      <c r="K92" s="329">
        <f>K89+K91+K90</f>
        <v>9.1999999999999993</v>
      </c>
      <c r="L92" s="35">
        <f>L89+L91+L90</f>
        <v>990</v>
      </c>
      <c r="M92" s="28">
        <f>M89+M91+M90</f>
        <v>1090</v>
      </c>
      <c r="N92" s="1371"/>
      <c r="O92" s="1372"/>
      <c r="P92" s="1372"/>
      <c r="Q92" s="1373"/>
    </row>
    <row r="93" spans="1:17">
      <c r="A93" s="2718" t="s">
        <v>11</v>
      </c>
      <c r="B93" s="2721" t="s">
        <v>58</v>
      </c>
      <c r="C93" s="1938" t="s">
        <v>13</v>
      </c>
      <c r="D93" s="2729" t="s">
        <v>820</v>
      </c>
      <c r="E93" s="2723" t="s">
        <v>41</v>
      </c>
      <c r="F93" s="1958" t="s">
        <v>711</v>
      </c>
      <c r="G93" s="683" t="s">
        <v>37</v>
      </c>
      <c r="H93" s="325"/>
      <c r="I93" s="685"/>
      <c r="J93" s="685"/>
      <c r="K93" s="326"/>
      <c r="L93" s="755"/>
      <c r="M93" s="1228"/>
      <c r="N93" s="1268" t="s">
        <v>821</v>
      </c>
      <c r="O93" s="1230" t="s">
        <v>669</v>
      </c>
      <c r="P93" s="1230" t="s">
        <v>264</v>
      </c>
      <c r="Q93" s="1374">
        <v>5</v>
      </c>
    </row>
    <row r="94" spans="1:17" ht="13.8" thickBot="1">
      <c r="A94" s="2720"/>
      <c r="B94" s="2722"/>
      <c r="C94" s="1939"/>
      <c r="D94" s="2730"/>
      <c r="E94" s="2725"/>
      <c r="F94" s="1960"/>
      <c r="G94" s="684" t="s">
        <v>12</v>
      </c>
      <c r="H94" s="328">
        <f>H93*1</f>
        <v>0</v>
      </c>
      <c r="I94" s="33"/>
      <c r="J94" s="33"/>
      <c r="K94" s="34"/>
      <c r="L94" s="28"/>
      <c r="M94" s="35"/>
      <c r="N94" s="1375"/>
      <c r="O94" s="1376"/>
      <c r="P94" s="1376"/>
      <c r="Q94" s="1377"/>
    </row>
    <row r="95" spans="1:17">
      <c r="A95" s="2718" t="s">
        <v>11</v>
      </c>
      <c r="B95" s="2721" t="s">
        <v>58</v>
      </c>
      <c r="C95" s="1938" t="s">
        <v>35</v>
      </c>
      <c r="D95" s="1940" t="s">
        <v>822</v>
      </c>
      <c r="E95" s="2723" t="s">
        <v>41</v>
      </c>
      <c r="F95" s="1958" t="s">
        <v>711</v>
      </c>
      <c r="G95" s="683" t="s">
        <v>37</v>
      </c>
      <c r="H95" s="325">
        <f>I95+K95</f>
        <v>0</v>
      </c>
      <c r="I95" s="685">
        <v>0</v>
      </c>
      <c r="J95" s="685">
        <v>0</v>
      </c>
      <c r="K95" s="326">
        <v>0</v>
      </c>
      <c r="L95" s="1228">
        <v>0</v>
      </c>
      <c r="M95" s="755">
        <v>0</v>
      </c>
      <c r="N95" s="1378" t="s">
        <v>754</v>
      </c>
      <c r="O95" s="24" t="s">
        <v>264</v>
      </c>
      <c r="P95" s="24" t="s">
        <v>263</v>
      </c>
      <c r="Q95" s="1379">
        <v>5</v>
      </c>
    </row>
    <row r="96" spans="1:17">
      <c r="A96" s="2719"/>
      <c r="B96" s="1971"/>
      <c r="C96" s="1950"/>
      <c r="D96" s="1951"/>
      <c r="E96" s="2724"/>
      <c r="F96" s="1959"/>
      <c r="G96" s="25"/>
      <c r="H96" s="327"/>
      <c r="I96" s="26"/>
      <c r="J96" s="26"/>
      <c r="K96" s="1231"/>
      <c r="L96" s="1232"/>
      <c r="M96" s="27"/>
      <c r="N96" s="1236"/>
      <c r="O96" s="1335"/>
      <c r="P96" s="1335"/>
      <c r="Q96" s="1339"/>
    </row>
    <row r="97" spans="1:17" ht="13.8" thickBot="1">
      <c r="A97" s="2720"/>
      <c r="B97" s="2722"/>
      <c r="C97" s="1939"/>
      <c r="D97" s="1941"/>
      <c r="E97" s="2725"/>
      <c r="F97" s="1960"/>
      <c r="G97" s="684" t="s">
        <v>12</v>
      </c>
      <c r="H97" s="328">
        <f t="shared" ref="H97:M97" si="27">H95*1</f>
        <v>0</v>
      </c>
      <c r="I97" s="328">
        <f t="shared" si="27"/>
        <v>0</v>
      </c>
      <c r="J97" s="328">
        <f t="shared" si="27"/>
        <v>0</v>
      </c>
      <c r="K97" s="329">
        <f t="shared" si="27"/>
        <v>0</v>
      </c>
      <c r="L97" s="35">
        <f t="shared" si="27"/>
        <v>0</v>
      </c>
      <c r="M97" s="28">
        <f t="shared" si="27"/>
        <v>0</v>
      </c>
      <c r="N97" s="1330"/>
      <c r="O97" s="1332"/>
      <c r="P97" s="1332"/>
      <c r="Q97" s="1333"/>
    </row>
    <row r="98" spans="1:17">
      <c r="A98" s="2718" t="s">
        <v>11</v>
      </c>
      <c r="B98" s="2721" t="s">
        <v>58</v>
      </c>
      <c r="C98" s="1938" t="s">
        <v>38</v>
      </c>
      <c r="D98" s="1940" t="s">
        <v>823</v>
      </c>
      <c r="E98" s="2723" t="s">
        <v>41</v>
      </c>
      <c r="F98" s="1454" t="s">
        <v>711</v>
      </c>
      <c r="G98" s="683" t="s">
        <v>37</v>
      </c>
      <c r="H98" s="325">
        <f>I98+K98</f>
        <v>8</v>
      </c>
      <c r="I98" s="685">
        <v>8</v>
      </c>
      <c r="J98" s="685"/>
      <c r="K98" s="326"/>
      <c r="L98" s="1228">
        <v>10</v>
      </c>
      <c r="M98" s="755">
        <v>12</v>
      </c>
      <c r="N98" s="2726" t="s">
        <v>824</v>
      </c>
      <c r="O98" s="24" t="s">
        <v>40</v>
      </c>
      <c r="P98" s="24" t="s">
        <v>40</v>
      </c>
      <c r="Q98" s="888">
        <v>13</v>
      </c>
    </row>
    <row r="99" spans="1:17">
      <c r="A99" s="2719"/>
      <c r="B99" s="1971"/>
      <c r="C99" s="1950"/>
      <c r="D99" s="1951"/>
      <c r="E99" s="2724"/>
      <c r="F99" s="1455"/>
      <c r="G99" s="25"/>
      <c r="H99" s="327"/>
      <c r="I99" s="26"/>
      <c r="J99" s="26"/>
      <c r="K99" s="1231"/>
      <c r="L99" s="1232"/>
      <c r="M99" s="27"/>
      <c r="N99" s="2727"/>
      <c r="O99" s="1335"/>
      <c r="P99" s="1335"/>
      <c r="Q99" s="1339"/>
    </row>
    <row r="100" spans="1:17" ht="13.8" thickBot="1">
      <c r="A100" s="2720"/>
      <c r="B100" s="2722"/>
      <c r="C100" s="1939"/>
      <c r="D100" s="1941"/>
      <c r="E100" s="2725"/>
      <c r="F100" s="1455"/>
      <c r="G100" s="684" t="s">
        <v>12</v>
      </c>
      <c r="H100" s="328">
        <f t="shared" ref="H100:M100" si="28">H98*1</f>
        <v>8</v>
      </c>
      <c r="I100" s="328">
        <f t="shared" si="28"/>
        <v>8</v>
      </c>
      <c r="J100" s="328">
        <f t="shared" si="28"/>
        <v>0</v>
      </c>
      <c r="K100" s="329">
        <f t="shared" si="28"/>
        <v>0</v>
      </c>
      <c r="L100" s="35">
        <f t="shared" si="28"/>
        <v>10</v>
      </c>
      <c r="M100" s="28">
        <f t="shared" si="28"/>
        <v>12</v>
      </c>
      <c r="N100" s="2728"/>
      <c r="O100" s="1332"/>
      <c r="P100" s="1332"/>
      <c r="Q100" s="1333"/>
    </row>
    <row r="101" spans="1:17" ht="13.8" thickBot="1">
      <c r="A101" s="681" t="s">
        <v>11</v>
      </c>
      <c r="B101" s="688" t="s">
        <v>58</v>
      </c>
      <c r="C101" s="2707" t="s">
        <v>14</v>
      </c>
      <c r="D101" s="2014"/>
      <c r="E101" s="2014"/>
      <c r="F101" s="2014"/>
      <c r="G101" s="2708"/>
      <c r="H101" s="30">
        <f t="shared" ref="H101:M101" si="29">H92+H94+H97+H100</f>
        <v>968.1</v>
      </c>
      <c r="I101" s="30">
        <f t="shared" si="29"/>
        <v>958.90000000000009</v>
      </c>
      <c r="J101" s="30">
        <f t="shared" si="29"/>
        <v>514.4</v>
      </c>
      <c r="K101" s="30">
        <f t="shared" si="29"/>
        <v>9.1999999999999993</v>
      </c>
      <c r="L101" s="30">
        <f t="shared" si="29"/>
        <v>1000</v>
      </c>
      <c r="M101" s="30">
        <f t="shared" si="29"/>
        <v>1102</v>
      </c>
      <c r="N101" s="735"/>
      <c r="O101" s="704"/>
      <c r="P101" s="704"/>
      <c r="Q101" s="705"/>
    </row>
    <row r="102" spans="1:17" ht="13.8" thickBot="1">
      <c r="A102" s="692" t="s">
        <v>11</v>
      </c>
      <c r="B102" s="2015" t="s">
        <v>64</v>
      </c>
      <c r="C102" s="2016"/>
      <c r="D102" s="2016"/>
      <c r="E102" s="2016"/>
      <c r="F102" s="2016"/>
      <c r="G102" s="2709"/>
      <c r="H102" s="36">
        <f t="shared" ref="H102:M102" si="30">H44+H66+H79+H87+H101</f>
        <v>4860.3</v>
      </c>
      <c r="I102" s="36">
        <f t="shared" si="30"/>
        <v>4819</v>
      </c>
      <c r="J102" s="36">
        <f t="shared" si="30"/>
        <v>3465</v>
      </c>
      <c r="K102" s="36">
        <f t="shared" si="30"/>
        <v>41.3</v>
      </c>
      <c r="L102" s="36">
        <f t="shared" si="30"/>
        <v>4836</v>
      </c>
      <c r="M102" s="36">
        <f t="shared" si="30"/>
        <v>5245</v>
      </c>
      <c r="N102" s="695"/>
      <c r="O102" s="695"/>
      <c r="P102" s="695"/>
      <c r="Q102" s="696"/>
    </row>
    <row r="103" spans="1:17" ht="13.8" thickBot="1">
      <c r="A103" s="37" t="s">
        <v>11</v>
      </c>
      <c r="B103" s="2710" t="s">
        <v>15</v>
      </c>
      <c r="C103" s="2019"/>
      <c r="D103" s="2019"/>
      <c r="E103" s="2019"/>
      <c r="F103" s="2019"/>
      <c r="G103" s="2019"/>
      <c r="H103" s="1380">
        <f t="shared" ref="H103:M103" si="31">H102</f>
        <v>4860.3</v>
      </c>
      <c r="I103" s="1380">
        <f t="shared" si="31"/>
        <v>4819</v>
      </c>
      <c r="J103" s="1380">
        <f t="shared" si="31"/>
        <v>3465</v>
      </c>
      <c r="K103" s="1380">
        <f t="shared" si="31"/>
        <v>41.3</v>
      </c>
      <c r="L103" s="38">
        <f t="shared" si="31"/>
        <v>4836</v>
      </c>
      <c r="M103" s="38">
        <f t="shared" si="31"/>
        <v>5245</v>
      </c>
      <c r="N103" s="2711"/>
      <c r="O103" s="2712"/>
      <c r="P103" s="2712"/>
      <c r="Q103" s="2713"/>
    </row>
    <row r="104" spans="1:17">
      <c r="A104" s="673"/>
      <c r="B104" s="674"/>
      <c r="C104" s="674"/>
      <c r="D104" s="674"/>
      <c r="E104" s="674"/>
      <c r="F104" s="674"/>
      <c r="G104" s="674"/>
      <c r="H104" s="674"/>
      <c r="I104" s="676"/>
      <c r="J104" s="676"/>
      <c r="K104" s="676"/>
      <c r="L104" s="676"/>
      <c r="M104" s="676"/>
      <c r="N104" s="333"/>
      <c r="O104" s="676"/>
      <c r="P104" s="676"/>
      <c r="Q104" s="676"/>
    </row>
    <row r="105" spans="1:17">
      <c r="A105" s="673"/>
      <c r="B105" s="674"/>
      <c r="C105" s="674"/>
      <c r="D105" s="674"/>
      <c r="E105" s="674"/>
      <c r="F105" s="674"/>
      <c r="G105" s="674"/>
      <c r="H105" s="674"/>
      <c r="I105" s="676"/>
      <c r="J105" s="676"/>
      <c r="K105" s="676"/>
      <c r="L105" s="676"/>
      <c r="M105" s="676"/>
      <c r="N105" s="333"/>
      <c r="O105" s="676"/>
      <c r="P105" s="676"/>
      <c r="Q105" s="676"/>
    </row>
    <row r="106" spans="1:17" ht="16.2" thickBot="1">
      <c r="A106" s="673"/>
      <c r="B106" s="674"/>
      <c r="C106" s="674"/>
      <c r="D106" s="2714" t="s">
        <v>16</v>
      </c>
      <c r="E106" s="2714"/>
      <c r="F106" s="2714"/>
      <c r="G106" s="2714"/>
      <c r="H106" s="676"/>
      <c r="I106" s="1381"/>
      <c r="J106" s="1381"/>
      <c r="K106" s="1381"/>
      <c r="L106" s="1381"/>
      <c r="M106" s="1381"/>
      <c r="N106" s="333"/>
      <c r="O106" s="676"/>
      <c r="P106" s="676"/>
      <c r="Q106" s="676"/>
    </row>
    <row r="107" spans="1:17" ht="45.6" customHeight="1" thickBot="1">
      <c r="A107" s="672"/>
      <c r="B107" s="672"/>
      <c r="C107" s="2041" t="s">
        <v>17</v>
      </c>
      <c r="D107" s="2359"/>
      <c r="E107" s="2359"/>
      <c r="F107" s="2359"/>
      <c r="G107" s="2360"/>
      <c r="H107" s="2715" t="s">
        <v>527</v>
      </c>
      <c r="I107" s="2716"/>
      <c r="J107" s="2716"/>
      <c r="K107" s="2717"/>
      <c r="L107" s="698"/>
      <c r="M107" s="698"/>
      <c r="N107" s="672"/>
      <c r="O107" s="723"/>
      <c r="P107" s="672"/>
      <c r="Q107" s="672"/>
    </row>
    <row r="108" spans="1:17" ht="13.8" thickBot="1">
      <c r="A108" s="672"/>
      <c r="B108" s="672"/>
      <c r="C108" s="2695" t="s">
        <v>18</v>
      </c>
      <c r="D108" s="2696"/>
      <c r="E108" s="2696"/>
      <c r="F108" s="2696"/>
      <c r="G108" s="2697"/>
      <c r="H108" s="2047">
        <f>H109+H110+H111+H112+H113</f>
        <v>4860.3</v>
      </c>
      <c r="I108" s="2048"/>
      <c r="J108" s="2048"/>
      <c r="K108" s="2049"/>
      <c r="L108" s="698"/>
      <c r="M108" s="698"/>
      <c r="N108" s="672"/>
      <c r="O108" s="723"/>
      <c r="P108" s="672"/>
      <c r="Q108" s="672"/>
    </row>
    <row r="109" spans="1:17">
      <c r="A109" s="672"/>
      <c r="B109" s="672"/>
      <c r="C109" s="2701" t="s">
        <v>65</v>
      </c>
      <c r="D109" s="2702"/>
      <c r="E109" s="2702"/>
      <c r="F109" s="2702"/>
      <c r="G109" s="2703"/>
      <c r="H109" s="2704">
        <v>4300.1000000000004</v>
      </c>
      <c r="I109" s="2705"/>
      <c r="J109" s="2705"/>
      <c r="K109" s="2706"/>
      <c r="L109" s="698"/>
      <c r="M109" s="698"/>
      <c r="N109" s="672"/>
      <c r="O109" s="723"/>
      <c r="P109" s="672"/>
      <c r="Q109" s="672"/>
    </row>
    <row r="110" spans="1:17">
      <c r="A110" s="672"/>
      <c r="B110" s="672"/>
      <c r="C110" s="2029" t="s">
        <v>66</v>
      </c>
      <c r="D110" s="2687"/>
      <c r="E110" s="2687"/>
      <c r="F110" s="2687"/>
      <c r="G110" s="2688"/>
      <c r="H110" s="2032">
        <v>0</v>
      </c>
      <c r="I110" s="2033"/>
      <c r="J110" s="2033"/>
      <c r="K110" s="2034"/>
      <c r="L110" s="698"/>
      <c r="M110" s="698"/>
      <c r="N110" s="672"/>
      <c r="O110" s="723"/>
      <c r="P110" s="672"/>
      <c r="Q110" s="672"/>
    </row>
    <row r="111" spans="1:17">
      <c r="A111" s="672"/>
      <c r="B111" s="672"/>
      <c r="C111" s="2698" t="s">
        <v>834</v>
      </c>
      <c r="D111" s="2699"/>
      <c r="E111" s="2699"/>
      <c r="F111" s="2699"/>
      <c r="G111" s="2700"/>
      <c r="H111" s="2038">
        <v>560.20000000000005</v>
      </c>
      <c r="I111" s="2039"/>
      <c r="J111" s="2039"/>
      <c r="K111" s="2040"/>
      <c r="L111" s="698"/>
      <c r="M111" s="698"/>
      <c r="N111" s="672"/>
      <c r="O111" s="723"/>
      <c r="P111" s="672"/>
      <c r="Q111" s="672"/>
    </row>
    <row r="112" spans="1:17">
      <c r="A112" s="672"/>
      <c r="B112" s="672"/>
      <c r="C112" s="2029" t="s">
        <v>825</v>
      </c>
      <c r="D112" s="2687"/>
      <c r="E112" s="2687"/>
      <c r="F112" s="2687"/>
      <c r="G112" s="2688"/>
      <c r="H112" s="2032">
        <v>0</v>
      </c>
      <c r="I112" s="2033"/>
      <c r="J112" s="2033"/>
      <c r="K112" s="2034"/>
      <c r="L112" s="698"/>
      <c r="M112" s="698"/>
      <c r="N112" s="672"/>
      <c r="O112" s="723"/>
      <c r="P112" s="672"/>
      <c r="Q112" s="672"/>
    </row>
    <row r="113" spans="1:17">
      <c r="A113" s="672"/>
      <c r="B113" s="672"/>
      <c r="C113" s="2029" t="s">
        <v>826</v>
      </c>
      <c r="D113" s="2687"/>
      <c r="E113" s="2687"/>
      <c r="F113" s="2687"/>
      <c r="G113" s="2688"/>
      <c r="H113" s="2032">
        <v>0</v>
      </c>
      <c r="I113" s="2033"/>
      <c r="J113" s="2033"/>
      <c r="K113" s="2034"/>
      <c r="L113" s="698"/>
      <c r="M113" s="698"/>
      <c r="N113" s="672"/>
      <c r="O113" s="723"/>
      <c r="P113" s="672"/>
      <c r="Q113" s="672"/>
    </row>
    <row r="114" spans="1:17">
      <c r="A114" s="672"/>
      <c r="B114" s="672"/>
      <c r="C114" s="2029" t="s">
        <v>67</v>
      </c>
      <c r="D114" s="2687"/>
      <c r="E114" s="2687"/>
      <c r="F114" s="2687"/>
      <c r="G114" s="2688"/>
      <c r="H114" s="2032"/>
      <c r="I114" s="2033"/>
      <c r="J114" s="2033"/>
      <c r="K114" s="2034"/>
      <c r="L114" s="698"/>
      <c r="M114" s="698"/>
      <c r="N114" s="672"/>
      <c r="O114" s="723"/>
      <c r="P114" s="672"/>
      <c r="Q114" s="672"/>
    </row>
    <row r="115" spans="1:17" ht="13.8" thickBot="1">
      <c r="A115" s="672"/>
      <c r="B115" s="672"/>
      <c r="C115" s="2689" t="s">
        <v>68</v>
      </c>
      <c r="D115" s="2690"/>
      <c r="E115" s="2690"/>
      <c r="F115" s="2690"/>
      <c r="G115" s="2691"/>
      <c r="H115" s="2692"/>
      <c r="I115" s="2693"/>
      <c r="J115" s="2693"/>
      <c r="K115" s="2694"/>
      <c r="L115" s="698"/>
      <c r="M115" s="698"/>
      <c r="N115" s="672"/>
      <c r="O115" s="723"/>
      <c r="P115" s="672"/>
      <c r="Q115" s="672"/>
    </row>
    <row r="116" spans="1:17" ht="13.8" thickBot="1">
      <c r="A116" s="672"/>
      <c r="B116" s="672"/>
      <c r="C116" s="2695" t="s">
        <v>19</v>
      </c>
      <c r="D116" s="2696"/>
      <c r="E116" s="2696"/>
      <c r="F116" s="2696"/>
      <c r="G116" s="2697"/>
      <c r="H116" s="2071">
        <f>H117*1</f>
        <v>0</v>
      </c>
      <c r="I116" s="2072"/>
      <c r="J116" s="2072"/>
      <c r="K116" s="2073"/>
      <c r="L116" s="698"/>
      <c r="M116" s="698"/>
      <c r="N116" s="672"/>
      <c r="O116" s="723"/>
      <c r="P116" s="672"/>
      <c r="Q116" s="672"/>
    </row>
    <row r="117" spans="1:17" ht="13.8" thickBot="1">
      <c r="A117" s="672"/>
      <c r="B117" s="672"/>
      <c r="C117" s="2677" t="s">
        <v>69</v>
      </c>
      <c r="D117" s="2678"/>
      <c r="E117" s="2678"/>
      <c r="F117" s="2678"/>
      <c r="G117" s="2679"/>
      <c r="H117" s="2680">
        <v>0</v>
      </c>
      <c r="I117" s="2681"/>
      <c r="J117" s="2681"/>
      <c r="K117" s="2682"/>
      <c r="L117" s="698"/>
      <c r="M117" s="698"/>
      <c r="N117" s="672"/>
      <c r="O117" s="723"/>
      <c r="P117" s="672"/>
      <c r="Q117" s="672"/>
    </row>
    <row r="118" spans="1:17" ht="13.8" thickBot="1">
      <c r="A118" s="672"/>
      <c r="B118" s="672"/>
      <c r="C118" s="2683" t="s">
        <v>20</v>
      </c>
      <c r="D118" s="2684"/>
      <c r="E118" s="2684"/>
      <c r="F118" s="2684"/>
      <c r="G118" s="2685"/>
      <c r="H118" s="2686">
        <f>H116+H108</f>
        <v>4860.3</v>
      </c>
      <c r="I118" s="2060"/>
      <c r="J118" s="2060"/>
      <c r="K118" s="2061"/>
      <c r="L118" s="672"/>
      <c r="M118" s="672"/>
      <c r="N118" s="672"/>
      <c r="O118" s="723"/>
      <c r="P118" s="672"/>
      <c r="Q118" s="672"/>
    </row>
    <row r="119" spans="1:17">
      <c r="A119" s="333"/>
      <c r="B119" s="333"/>
      <c r="C119" s="333"/>
      <c r="D119" s="333"/>
      <c r="E119" s="333"/>
      <c r="F119" s="333"/>
      <c r="G119" s="333"/>
      <c r="H119" s="333"/>
      <c r="I119" s="333"/>
      <c r="J119" s="333"/>
      <c r="K119" s="333"/>
      <c r="L119" s="333"/>
      <c r="M119" s="333"/>
      <c r="N119" s="333"/>
      <c r="O119" s="333"/>
      <c r="P119" s="333"/>
      <c r="Q119" s="333"/>
    </row>
  </sheetData>
  <mergeCells count="222">
    <mergeCell ref="D3:Q3"/>
    <mergeCell ref="A4:A6"/>
    <mergeCell ref="B4:B6"/>
    <mergeCell ref="C4:C6"/>
    <mergeCell ref="D4:D6"/>
    <mergeCell ref="E4:E6"/>
    <mergeCell ref="F4:F6"/>
    <mergeCell ref="G4:G6"/>
    <mergeCell ref="H4:K4"/>
    <mergeCell ref="L4:L6"/>
    <mergeCell ref="B7:Q7"/>
    <mergeCell ref="C8:Q8"/>
    <mergeCell ref="A9:A12"/>
    <mergeCell ref="B9:B12"/>
    <mergeCell ref="C9:C12"/>
    <mergeCell ref="D9:D12"/>
    <mergeCell ref="E9:E12"/>
    <mergeCell ref="F9:F12"/>
    <mergeCell ref="M4:M6"/>
    <mergeCell ref="N4:Q4"/>
    <mergeCell ref="H5:H6"/>
    <mergeCell ref="I5:J5"/>
    <mergeCell ref="K5:K6"/>
    <mergeCell ref="N5:N6"/>
    <mergeCell ref="O5:Q5"/>
    <mergeCell ref="A17:A21"/>
    <mergeCell ref="B17:B21"/>
    <mergeCell ref="C17:C21"/>
    <mergeCell ref="D17:D21"/>
    <mergeCell ref="E17:E21"/>
    <mergeCell ref="F17:F21"/>
    <mergeCell ref="A13:A16"/>
    <mergeCell ref="B13:B16"/>
    <mergeCell ref="C13:C16"/>
    <mergeCell ref="D13:D16"/>
    <mergeCell ref="E13:E16"/>
    <mergeCell ref="F13:F16"/>
    <mergeCell ref="A26:A29"/>
    <mergeCell ref="B26:B29"/>
    <mergeCell ref="C26:C29"/>
    <mergeCell ref="D26:D29"/>
    <mergeCell ref="E26:E29"/>
    <mergeCell ref="F26:F29"/>
    <mergeCell ref="A22:A25"/>
    <mergeCell ref="B22:B25"/>
    <mergeCell ref="C22:C25"/>
    <mergeCell ref="D22:D25"/>
    <mergeCell ref="E22:E25"/>
    <mergeCell ref="F22:F25"/>
    <mergeCell ref="A32:A35"/>
    <mergeCell ref="B32:B35"/>
    <mergeCell ref="C32:C35"/>
    <mergeCell ref="D32:D35"/>
    <mergeCell ref="E32:E35"/>
    <mergeCell ref="F32:F35"/>
    <mergeCell ref="A30:A31"/>
    <mergeCell ref="B30:B31"/>
    <mergeCell ref="C30:C31"/>
    <mergeCell ref="D30:D31"/>
    <mergeCell ref="E30:E31"/>
    <mergeCell ref="F30:F31"/>
    <mergeCell ref="A39:A40"/>
    <mergeCell ref="B39:B40"/>
    <mergeCell ref="C39:C40"/>
    <mergeCell ref="D39:D40"/>
    <mergeCell ref="E39:E40"/>
    <mergeCell ref="F39:F40"/>
    <mergeCell ref="A36:A38"/>
    <mergeCell ref="B36:B38"/>
    <mergeCell ref="C36:C38"/>
    <mergeCell ref="D36:D38"/>
    <mergeCell ref="E36:E38"/>
    <mergeCell ref="F36:F38"/>
    <mergeCell ref="C44:G44"/>
    <mergeCell ref="C45:Q45"/>
    <mergeCell ref="A46:A49"/>
    <mergeCell ref="B46:B49"/>
    <mergeCell ref="C46:C49"/>
    <mergeCell ref="D46:D49"/>
    <mergeCell ref="E46:E49"/>
    <mergeCell ref="F46:F49"/>
    <mergeCell ref="A41:A42"/>
    <mergeCell ref="B41:B42"/>
    <mergeCell ref="C41:C42"/>
    <mergeCell ref="D41:D42"/>
    <mergeCell ref="E41:E42"/>
    <mergeCell ref="F41:F42"/>
    <mergeCell ref="Q51:Q52"/>
    <mergeCell ref="A53:A54"/>
    <mergeCell ref="B53:B54"/>
    <mergeCell ref="C53:C54"/>
    <mergeCell ref="D53:D54"/>
    <mergeCell ref="E53:E54"/>
    <mergeCell ref="F53:F54"/>
    <mergeCell ref="A50:A52"/>
    <mergeCell ref="B50:B52"/>
    <mergeCell ref="C50:C52"/>
    <mergeCell ref="D50:D52"/>
    <mergeCell ref="E50:E52"/>
    <mergeCell ref="F50:F52"/>
    <mergeCell ref="A55:A57"/>
    <mergeCell ref="B55:B57"/>
    <mergeCell ref="C55:C57"/>
    <mergeCell ref="D55:D57"/>
    <mergeCell ref="E55:E57"/>
    <mergeCell ref="F55:F57"/>
    <mergeCell ref="N51:N52"/>
    <mergeCell ref="O51:O52"/>
    <mergeCell ref="P51:P52"/>
    <mergeCell ref="A60:A62"/>
    <mergeCell ref="B60:B62"/>
    <mergeCell ref="C60:C62"/>
    <mergeCell ref="D60:D62"/>
    <mergeCell ref="E60:E62"/>
    <mergeCell ref="F60:F62"/>
    <mergeCell ref="A58:A59"/>
    <mergeCell ref="B58:B59"/>
    <mergeCell ref="C58:C59"/>
    <mergeCell ref="D58:D59"/>
    <mergeCell ref="E58:E59"/>
    <mergeCell ref="F58:F59"/>
    <mergeCell ref="C66:G66"/>
    <mergeCell ref="C67:Q67"/>
    <mergeCell ref="A68:A71"/>
    <mergeCell ref="B68:B71"/>
    <mergeCell ref="C68:C71"/>
    <mergeCell ref="D68:D71"/>
    <mergeCell ref="E68:E71"/>
    <mergeCell ref="F68:F71"/>
    <mergeCell ref="A63:A65"/>
    <mergeCell ref="B63:B65"/>
    <mergeCell ref="C63:C65"/>
    <mergeCell ref="D63:D65"/>
    <mergeCell ref="E63:E65"/>
    <mergeCell ref="F63:F65"/>
    <mergeCell ref="A74:A75"/>
    <mergeCell ref="B74:B75"/>
    <mergeCell ref="C74:C75"/>
    <mergeCell ref="D74:D75"/>
    <mergeCell ref="E74:E75"/>
    <mergeCell ref="F74:F75"/>
    <mergeCell ref="A72:A73"/>
    <mergeCell ref="B72:B73"/>
    <mergeCell ref="C72:C73"/>
    <mergeCell ref="D72:D73"/>
    <mergeCell ref="E72:E73"/>
    <mergeCell ref="F72:F73"/>
    <mergeCell ref="C79:G79"/>
    <mergeCell ref="C80:Q80"/>
    <mergeCell ref="A81:A83"/>
    <mergeCell ref="B81:B83"/>
    <mergeCell ref="C81:C83"/>
    <mergeCell ref="D81:D83"/>
    <mergeCell ref="E81:E83"/>
    <mergeCell ref="F81:F83"/>
    <mergeCell ref="A76:A78"/>
    <mergeCell ref="B76:B78"/>
    <mergeCell ref="C76:C78"/>
    <mergeCell ref="D76:D78"/>
    <mergeCell ref="E76:E78"/>
    <mergeCell ref="F76:F78"/>
    <mergeCell ref="C87:G87"/>
    <mergeCell ref="C88:Q88"/>
    <mergeCell ref="A89:A92"/>
    <mergeCell ref="B89:B92"/>
    <mergeCell ref="C89:C92"/>
    <mergeCell ref="D89:D92"/>
    <mergeCell ref="E89:E92"/>
    <mergeCell ref="F89:F92"/>
    <mergeCell ref="A84:A86"/>
    <mergeCell ref="B84:B86"/>
    <mergeCell ref="C84:C86"/>
    <mergeCell ref="D84:D86"/>
    <mergeCell ref="E84:E86"/>
    <mergeCell ref="F84:F86"/>
    <mergeCell ref="A95:A97"/>
    <mergeCell ref="B95:B97"/>
    <mergeCell ref="C95:C97"/>
    <mergeCell ref="D95:D97"/>
    <mergeCell ref="E95:E97"/>
    <mergeCell ref="F95:F97"/>
    <mergeCell ref="A93:A94"/>
    <mergeCell ref="B93:B94"/>
    <mergeCell ref="C93:C94"/>
    <mergeCell ref="D93:D94"/>
    <mergeCell ref="E93:E94"/>
    <mergeCell ref="F93:F94"/>
    <mergeCell ref="C101:G101"/>
    <mergeCell ref="B102:G102"/>
    <mergeCell ref="B103:G103"/>
    <mergeCell ref="N103:Q103"/>
    <mergeCell ref="D106:G106"/>
    <mergeCell ref="C107:G107"/>
    <mergeCell ref="H107:K107"/>
    <mergeCell ref="A98:A100"/>
    <mergeCell ref="B98:B100"/>
    <mergeCell ref="C98:C100"/>
    <mergeCell ref="D98:D100"/>
    <mergeCell ref="E98:E100"/>
    <mergeCell ref="N98:N100"/>
    <mergeCell ref="C111:G111"/>
    <mergeCell ref="H111:K111"/>
    <mergeCell ref="C112:G112"/>
    <mergeCell ref="H112:K112"/>
    <mergeCell ref="C113:G113"/>
    <mergeCell ref="H113:K113"/>
    <mergeCell ref="C108:G108"/>
    <mergeCell ref="H108:K108"/>
    <mergeCell ref="C109:G109"/>
    <mergeCell ref="H109:K109"/>
    <mergeCell ref="C110:G110"/>
    <mergeCell ref="H110:K110"/>
    <mergeCell ref="C117:G117"/>
    <mergeCell ref="H117:K117"/>
    <mergeCell ref="C118:G118"/>
    <mergeCell ref="H118:K118"/>
    <mergeCell ref="C114:G114"/>
    <mergeCell ref="H114:K114"/>
    <mergeCell ref="C115:G115"/>
    <mergeCell ref="H115:K115"/>
    <mergeCell ref="C116:G116"/>
    <mergeCell ref="H116:K116"/>
  </mergeCells>
  <pageMargins left="0.7" right="0.7" top="0.75" bottom="0.75" header="0.3" footer="0.3"/>
  <pageSetup paperSize="9"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9"/>
  <sheetViews>
    <sheetView zoomScaleNormal="100" workbookViewId="0">
      <selection activeCell="B34" sqref="B34:B37"/>
    </sheetView>
  </sheetViews>
  <sheetFormatPr defaultRowHeight="13.2"/>
  <cols>
    <col min="1" max="1" width="2.6640625" customWidth="1"/>
    <col min="2" max="3" width="2.5546875" customWidth="1"/>
    <col min="4" max="4" width="25.44140625" customWidth="1"/>
    <col min="5" max="5" width="7.33203125" customWidth="1"/>
    <col min="6" max="6" width="3.5546875" customWidth="1"/>
    <col min="7" max="7" width="5.88671875" customWidth="1"/>
    <col min="8" max="8" width="7.33203125" customWidth="1"/>
    <col min="9" max="9" width="7.5546875" customWidth="1"/>
    <col min="10" max="10" width="6.44140625" customWidth="1"/>
    <col min="11" max="11" width="5.44140625" customWidth="1"/>
    <col min="12" max="12" width="6.5546875" customWidth="1"/>
    <col min="13" max="13" width="7.109375" customWidth="1"/>
    <col min="14" max="14" width="22.5546875" customWidth="1"/>
    <col min="15" max="15" width="5.109375" customWidth="1"/>
    <col min="16" max="16" width="4.5546875" customWidth="1"/>
    <col min="17" max="17" width="4.88671875" customWidth="1"/>
  </cols>
  <sheetData>
    <row r="1" spans="1:18" ht="39" customHeight="1">
      <c r="M1" s="1877"/>
      <c r="N1" s="1877"/>
      <c r="O1" s="1877"/>
      <c r="P1" s="1877"/>
      <c r="Q1" s="1877"/>
    </row>
    <row r="2" spans="1:18" ht="15.6">
      <c r="A2" s="334"/>
      <c r="B2" s="334"/>
      <c r="C2" s="334"/>
      <c r="D2" s="335" t="s">
        <v>269</v>
      </c>
      <c r="E2" s="336"/>
      <c r="F2" s="335"/>
      <c r="G2" s="337"/>
      <c r="H2" s="334"/>
      <c r="I2" s="334"/>
      <c r="J2" s="334"/>
      <c r="K2" s="334"/>
      <c r="L2" s="338"/>
      <c r="M2" s="1546"/>
      <c r="N2" s="1546"/>
      <c r="O2" s="1546"/>
      <c r="P2" s="1546"/>
      <c r="Q2" s="1546"/>
    </row>
    <row r="3" spans="1:18" ht="13.8" thickBot="1">
      <c r="A3" s="339"/>
      <c r="B3" s="1547"/>
      <c r="C3" s="1547"/>
      <c r="D3" s="2834" t="s">
        <v>34</v>
      </c>
      <c r="E3" s="2834"/>
      <c r="F3" s="2834"/>
      <c r="G3" s="2834"/>
      <c r="H3" s="2834"/>
      <c r="I3" s="2834"/>
      <c r="J3" s="2834"/>
      <c r="K3" s="2834"/>
      <c r="L3" s="2834"/>
      <c r="M3" s="2834"/>
      <c r="N3" s="2834"/>
      <c r="O3" s="2834"/>
      <c r="P3" s="2834"/>
      <c r="Q3" s="2834"/>
    </row>
    <row r="4" spans="1:18" ht="30.6" customHeight="1">
      <c r="A4" s="2795" t="s">
        <v>0</v>
      </c>
      <c r="B4" s="2798" t="s">
        <v>1</v>
      </c>
      <c r="C4" s="2798" t="s">
        <v>2</v>
      </c>
      <c r="D4" s="2801" t="s">
        <v>3</v>
      </c>
      <c r="E4" s="2804" t="s">
        <v>4</v>
      </c>
      <c r="F4" s="2807" t="s">
        <v>5</v>
      </c>
      <c r="G4" s="2810" t="s">
        <v>6</v>
      </c>
      <c r="H4" s="2813" t="s">
        <v>525</v>
      </c>
      <c r="I4" s="2814"/>
      <c r="J4" s="2814"/>
      <c r="K4" s="2815"/>
      <c r="L4" s="2816" t="s">
        <v>259</v>
      </c>
      <c r="M4" s="2819" t="s">
        <v>532</v>
      </c>
      <c r="N4" s="2822" t="s">
        <v>21</v>
      </c>
      <c r="O4" s="2823"/>
      <c r="P4" s="2823"/>
      <c r="Q4" s="2824"/>
    </row>
    <row r="5" spans="1:18">
      <c r="A5" s="2796"/>
      <c r="B5" s="2799"/>
      <c r="C5" s="2799"/>
      <c r="D5" s="2802"/>
      <c r="E5" s="2805"/>
      <c r="F5" s="2808"/>
      <c r="G5" s="2811"/>
      <c r="H5" s="2825" t="s">
        <v>7</v>
      </c>
      <c r="I5" s="2827" t="s">
        <v>8</v>
      </c>
      <c r="J5" s="2827"/>
      <c r="K5" s="2828" t="s">
        <v>260</v>
      </c>
      <c r="L5" s="2817"/>
      <c r="M5" s="2820"/>
      <c r="N5" s="2830" t="s">
        <v>33</v>
      </c>
      <c r="O5" s="2832" t="s">
        <v>9</v>
      </c>
      <c r="P5" s="2832"/>
      <c r="Q5" s="2833"/>
    </row>
    <row r="6" spans="1:18" ht="125.4" customHeight="1" thickBot="1">
      <c r="A6" s="2797"/>
      <c r="B6" s="2800"/>
      <c r="C6" s="2800"/>
      <c r="D6" s="2803"/>
      <c r="E6" s="2806"/>
      <c r="F6" s="2809"/>
      <c r="G6" s="2812"/>
      <c r="H6" s="2826"/>
      <c r="I6" s="1515" t="s">
        <v>7</v>
      </c>
      <c r="J6" s="340" t="s">
        <v>10</v>
      </c>
      <c r="K6" s="2829"/>
      <c r="L6" s="2818"/>
      <c r="M6" s="2821"/>
      <c r="N6" s="2831"/>
      <c r="O6" s="341" t="s">
        <v>55</v>
      </c>
      <c r="P6" s="341" t="s">
        <v>131</v>
      </c>
      <c r="Q6" s="342" t="s">
        <v>526</v>
      </c>
    </row>
    <row r="7" spans="1:18" ht="13.8" thickBot="1">
      <c r="A7" s="343" t="s">
        <v>11</v>
      </c>
      <c r="B7" s="2835" t="s">
        <v>270</v>
      </c>
      <c r="C7" s="2836"/>
      <c r="D7" s="2836"/>
      <c r="E7" s="2836"/>
      <c r="F7" s="2836"/>
      <c r="G7" s="2836"/>
      <c r="H7" s="2836"/>
      <c r="I7" s="2836"/>
      <c r="J7" s="2836"/>
      <c r="K7" s="2836"/>
      <c r="L7" s="2836"/>
      <c r="M7" s="2836"/>
      <c r="N7" s="2836"/>
      <c r="O7" s="2836"/>
      <c r="P7" s="2836"/>
      <c r="Q7" s="2837"/>
    </row>
    <row r="8" spans="1:18" ht="13.8" thickBot="1">
      <c r="A8" s="344" t="s">
        <v>11</v>
      </c>
      <c r="B8" s="345" t="s">
        <v>11</v>
      </c>
      <c r="C8" s="2838" t="s">
        <v>271</v>
      </c>
      <c r="D8" s="2839"/>
      <c r="E8" s="2839"/>
      <c r="F8" s="2839"/>
      <c r="G8" s="2839"/>
      <c r="H8" s="2839"/>
      <c r="I8" s="2839"/>
      <c r="J8" s="2839"/>
      <c r="K8" s="2839"/>
      <c r="L8" s="2839"/>
      <c r="M8" s="2839"/>
      <c r="N8" s="2839"/>
      <c r="O8" s="2839"/>
      <c r="P8" s="2839"/>
      <c r="Q8" s="2840"/>
    </row>
    <row r="9" spans="1:18" ht="24">
      <c r="A9" s="2841" t="s">
        <v>11</v>
      </c>
      <c r="B9" s="2844" t="s">
        <v>11</v>
      </c>
      <c r="C9" s="2847" t="s">
        <v>11</v>
      </c>
      <c r="D9" s="2850" t="s">
        <v>272</v>
      </c>
      <c r="E9" s="2786" t="s">
        <v>41</v>
      </c>
      <c r="F9" s="2853" t="s">
        <v>273</v>
      </c>
      <c r="G9" s="1621" t="s">
        <v>37</v>
      </c>
      <c r="H9" s="1622">
        <f>I9+K9</f>
        <v>10293.1</v>
      </c>
      <c r="I9" s="1623">
        <v>10167.1</v>
      </c>
      <c r="J9" s="1624">
        <v>8678.6</v>
      </c>
      <c r="K9" s="1625">
        <v>126</v>
      </c>
      <c r="L9" s="350">
        <v>11310</v>
      </c>
      <c r="M9" s="351">
        <v>12440</v>
      </c>
      <c r="N9" s="352" t="s">
        <v>274</v>
      </c>
      <c r="O9" s="353">
        <v>29</v>
      </c>
      <c r="P9" s="353">
        <v>29</v>
      </c>
      <c r="Q9" s="354">
        <v>29</v>
      </c>
      <c r="R9" s="1447"/>
    </row>
    <row r="10" spans="1:18">
      <c r="A10" s="2842"/>
      <c r="B10" s="2845"/>
      <c r="C10" s="2848"/>
      <c r="D10" s="2851"/>
      <c r="E10" s="2787"/>
      <c r="F10" s="2854"/>
      <c r="G10" s="1626" t="s">
        <v>261</v>
      </c>
      <c r="H10" s="1627">
        <f>I10+K10</f>
        <v>1603.6</v>
      </c>
      <c r="I10" s="1628">
        <v>1599.8</v>
      </c>
      <c r="J10" s="356">
        <v>0</v>
      </c>
      <c r="K10" s="1548">
        <v>3.8</v>
      </c>
      <c r="L10" s="358">
        <v>1710</v>
      </c>
      <c r="M10" s="359">
        <v>1880</v>
      </c>
      <c r="N10" s="2856" t="s">
        <v>275</v>
      </c>
      <c r="O10" s="360">
        <v>3512</v>
      </c>
      <c r="P10" s="360">
        <v>3540</v>
      </c>
      <c r="Q10" s="361">
        <v>3560</v>
      </c>
      <c r="R10" s="384"/>
    </row>
    <row r="11" spans="1:18">
      <c r="A11" s="2842"/>
      <c r="B11" s="2845"/>
      <c r="C11" s="2848"/>
      <c r="D11" s="2851"/>
      <c r="E11" s="2787"/>
      <c r="F11" s="2854"/>
      <c r="G11" s="362" t="s">
        <v>56</v>
      </c>
      <c r="H11" s="363">
        <f>I11+K11</f>
        <v>0</v>
      </c>
      <c r="I11" s="364">
        <v>0</v>
      </c>
      <c r="J11" s="363">
        <v>0</v>
      </c>
      <c r="K11" s="365"/>
      <c r="L11" s="366"/>
      <c r="M11" s="367"/>
      <c r="N11" s="2857"/>
      <c r="O11" s="368"/>
      <c r="P11" s="368"/>
      <c r="Q11" s="369"/>
      <c r="R11" s="1447"/>
    </row>
    <row r="12" spans="1:18" ht="18" customHeight="1" thickBot="1">
      <c r="A12" s="2843"/>
      <c r="B12" s="2846"/>
      <c r="C12" s="2849"/>
      <c r="D12" s="2852"/>
      <c r="E12" s="2791"/>
      <c r="F12" s="2855"/>
      <c r="G12" s="370" t="s">
        <v>12</v>
      </c>
      <c r="H12" s="371">
        <f t="shared" ref="H12:M12" si="0">SUM(H9:H11)</f>
        <v>11896.7</v>
      </c>
      <c r="I12" s="372">
        <f t="shared" si="0"/>
        <v>11766.9</v>
      </c>
      <c r="J12" s="371">
        <f t="shared" si="0"/>
        <v>8678.6</v>
      </c>
      <c r="K12" s="373">
        <f t="shared" si="0"/>
        <v>129.80000000000001</v>
      </c>
      <c r="L12" s="374">
        <f t="shared" si="0"/>
        <v>13020</v>
      </c>
      <c r="M12" s="767">
        <f t="shared" si="0"/>
        <v>14320</v>
      </c>
      <c r="N12" s="1514"/>
      <c r="O12" s="375"/>
      <c r="P12" s="375"/>
      <c r="Q12" s="376"/>
    </row>
    <row r="13" spans="1:18" ht="24.6" thickBot="1">
      <c r="A13" s="2841" t="s">
        <v>11</v>
      </c>
      <c r="B13" s="2844" t="s">
        <v>11</v>
      </c>
      <c r="C13" s="2847" t="s">
        <v>13</v>
      </c>
      <c r="D13" s="2850" t="s">
        <v>276</v>
      </c>
      <c r="E13" s="2786" t="s">
        <v>41</v>
      </c>
      <c r="F13" s="2853" t="s">
        <v>273</v>
      </c>
      <c r="G13" s="1621" t="s">
        <v>268</v>
      </c>
      <c r="H13" s="346">
        <f>I13+K13</f>
        <v>5237.5</v>
      </c>
      <c r="I13" s="347">
        <v>5237.1000000000004</v>
      </c>
      <c r="J13" s="1624">
        <v>4944.3999999999996</v>
      </c>
      <c r="K13" s="349">
        <v>0.4</v>
      </c>
      <c r="L13" s="350">
        <v>5680</v>
      </c>
      <c r="M13" s="377">
        <v>6200</v>
      </c>
      <c r="N13" s="378" t="s">
        <v>277</v>
      </c>
      <c r="O13" s="379">
        <v>924</v>
      </c>
      <c r="P13" s="353">
        <v>930</v>
      </c>
      <c r="Q13" s="380">
        <v>950</v>
      </c>
    </row>
    <row r="14" spans="1:18" s="671" customFormat="1">
      <c r="A14" s="2842"/>
      <c r="B14" s="2845"/>
      <c r="C14" s="2848"/>
      <c r="D14" s="2851"/>
      <c r="E14" s="2787"/>
      <c r="F14" s="2854"/>
      <c r="G14" s="362" t="s">
        <v>56</v>
      </c>
      <c r="H14" s="346">
        <f>I14+K14</f>
        <v>0</v>
      </c>
      <c r="I14" s="364">
        <v>0</v>
      </c>
      <c r="J14" s="363">
        <v>0</v>
      </c>
      <c r="K14" s="365">
        <v>0</v>
      </c>
      <c r="L14" s="366"/>
      <c r="M14" s="367"/>
      <c r="N14" s="383"/>
      <c r="O14" s="384"/>
      <c r="P14" s="368"/>
      <c r="Q14" s="385"/>
    </row>
    <row r="15" spans="1:18" ht="15" customHeight="1" thickBot="1">
      <c r="A15" s="2843"/>
      <c r="B15" s="2846"/>
      <c r="C15" s="2849"/>
      <c r="D15" s="2852"/>
      <c r="E15" s="2791"/>
      <c r="F15" s="2855"/>
      <c r="G15" s="370" t="s">
        <v>12</v>
      </c>
      <c r="H15" s="371">
        <f>SUM(H13+H14)</f>
        <v>5237.5</v>
      </c>
      <c r="I15" s="371">
        <f>SUM(I13+I14)</f>
        <v>5237.1000000000004</v>
      </c>
      <c r="J15" s="371">
        <f>SUM(J13+J14)</f>
        <v>4944.3999999999996</v>
      </c>
      <c r="K15" s="373">
        <f>SUM(K13+K14)</f>
        <v>0.4</v>
      </c>
      <c r="L15" s="381">
        <f>SUM(L13:L13)</f>
        <v>5680</v>
      </c>
      <c r="M15" s="382">
        <f>SUM(M13:M13)</f>
        <v>6200</v>
      </c>
      <c r="N15" s="1514" t="s">
        <v>278</v>
      </c>
      <c r="O15" s="892">
        <v>605</v>
      </c>
      <c r="P15" s="375">
        <v>610</v>
      </c>
      <c r="Q15" s="893">
        <v>615</v>
      </c>
    </row>
    <row r="16" spans="1:18">
      <c r="A16" s="2841" t="s">
        <v>11</v>
      </c>
      <c r="B16" s="2844" t="s">
        <v>11</v>
      </c>
      <c r="C16" s="2847" t="s">
        <v>35</v>
      </c>
      <c r="D16" s="2850" t="s">
        <v>279</v>
      </c>
      <c r="E16" s="2786" t="s">
        <v>41</v>
      </c>
      <c r="F16" s="2853" t="s">
        <v>273</v>
      </c>
      <c r="G16" s="881" t="s">
        <v>268</v>
      </c>
      <c r="H16" s="346">
        <f>I16+K16</f>
        <v>41.7</v>
      </c>
      <c r="I16" s="347">
        <v>41.7</v>
      </c>
      <c r="J16" s="348">
        <v>0</v>
      </c>
      <c r="K16" s="349">
        <v>0</v>
      </c>
      <c r="L16" s="350">
        <v>40</v>
      </c>
      <c r="M16" s="377">
        <v>45</v>
      </c>
      <c r="N16" s="1514"/>
      <c r="O16" s="894"/>
      <c r="P16" s="895"/>
      <c r="Q16" s="896"/>
    </row>
    <row r="17" spans="1:17" ht="25.8" customHeight="1" thickBot="1">
      <c r="A17" s="2843"/>
      <c r="B17" s="2846"/>
      <c r="C17" s="2849"/>
      <c r="D17" s="2852"/>
      <c r="E17" s="2791"/>
      <c r="F17" s="2855"/>
      <c r="G17" s="370" t="s">
        <v>12</v>
      </c>
      <c r="H17" s="371">
        <f>SUM(H16)</f>
        <v>41.7</v>
      </c>
      <c r="I17" s="371">
        <f>SUM(I16:I16)</f>
        <v>41.7</v>
      </c>
      <c r="J17" s="371">
        <f>SUM(J16:J16)</f>
        <v>0</v>
      </c>
      <c r="K17" s="373">
        <f>SUM(K16:K16)</f>
        <v>0</v>
      </c>
      <c r="L17" s="381">
        <f>SUM(L16:L16)</f>
        <v>40</v>
      </c>
      <c r="M17" s="382">
        <f>SUM(M16:M16)</f>
        <v>45</v>
      </c>
      <c r="N17" s="386"/>
      <c r="O17" s="387"/>
      <c r="P17" s="388"/>
      <c r="Q17" s="389"/>
    </row>
    <row r="18" spans="1:17" ht="22.2" customHeight="1" thickBot="1">
      <c r="A18" s="344" t="s">
        <v>11</v>
      </c>
      <c r="B18" s="390" t="s">
        <v>11</v>
      </c>
      <c r="C18" s="2872" t="s">
        <v>14</v>
      </c>
      <c r="D18" s="2873"/>
      <c r="E18" s="2873"/>
      <c r="F18" s="2873"/>
      <c r="G18" s="2874"/>
      <c r="H18" s="391">
        <f t="shared" ref="H18:M18" si="1">H12+H15+H17</f>
        <v>17175.900000000001</v>
      </c>
      <c r="I18" s="392">
        <f t="shared" si="1"/>
        <v>17045.7</v>
      </c>
      <c r="J18" s="391">
        <f t="shared" si="1"/>
        <v>13623</v>
      </c>
      <c r="K18" s="391">
        <f t="shared" si="1"/>
        <v>130.20000000000002</v>
      </c>
      <c r="L18" s="391">
        <f t="shared" si="1"/>
        <v>18740</v>
      </c>
      <c r="M18" s="391">
        <f t="shared" si="1"/>
        <v>20565</v>
      </c>
      <c r="N18" s="393"/>
      <c r="O18" s="394"/>
      <c r="P18" s="394"/>
      <c r="Q18" s="395"/>
    </row>
    <row r="19" spans="1:17" ht="14.4" customHeight="1" thickBot="1">
      <c r="A19" s="344" t="s">
        <v>11</v>
      </c>
      <c r="B19" s="396" t="s">
        <v>13</v>
      </c>
      <c r="C19" s="2875" t="s">
        <v>280</v>
      </c>
      <c r="D19" s="2876"/>
      <c r="E19" s="2876"/>
      <c r="F19" s="2876"/>
      <c r="G19" s="2876"/>
      <c r="H19" s="2876"/>
      <c r="I19" s="2876"/>
      <c r="J19" s="2876"/>
      <c r="K19" s="2876"/>
      <c r="L19" s="2876"/>
      <c r="M19" s="2876"/>
      <c r="N19" s="2876"/>
      <c r="O19" s="2876"/>
      <c r="P19" s="2876"/>
      <c r="Q19" s="2877"/>
    </row>
    <row r="20" spans="1:17">
      <c r="A20" s="2878" t="s">
        <v>11</v>
      </c>
      <c r="B20" s="2881" t="s">
        <v>13</v>
      </c>
      <c r="C20" s="2847" t="s">
        <v>11</v>
      </c>
      <c r="D20" s="2883" t="s">
        <v>281</v>
      </c>
      <c r="E20" s="2886" t="s">
        <v>41</v>
      </c>
      <c r="F20" s="2889" t="s">
        <v>273</v>
      </c>
      <c r="G20" s="1621" t="s">
        <v>37</v>
      </c>
      <c r="H20" s="1629">
        <f>I20+K20</f>
        <v>6306.5</v>
      </c>
      <c r="I20" s="1623">
        <v>6170.8</v>
      </c>
      <c r="J20" s="1630">
        <v>4549.1000000000004</v>
      </c>
      <c r="K20" s="1631">
        <v>135.69999999999999</v>
      </c>
      <c r="L20" s="934">
        <v>7000</v>
      </c>
      <c r="M20" s="350">
        <v>7700</v>
      </c>
      <c r="N20" s="2890" t="s">
        <v>282</v>
      </c>
      <c r="O20" s="397" t="s">
        <v>283</v>
      </c>
      <c r="P20" s="397" t="s">
        <v>284</v>
      </c>
      <c r="Q20" s="398" t="s">
        <v>284</v>
      </c>
    </row>
    <row r="21" spans="1:17" ht="14.4" customHeight="1">
      <c r="A21" s="2879"/>
      <c r="B21" s="2861"/>
      <c r="C21" s="2848"/>
      <c r="D21" s="2884"/>
      <c r="E21" s="2887"/>
      <c r="F21" s="2854"/>
      <c r="G21" s="1632" t="s">
        <v>261</v>
      </c>
      <c r="H21" s="1633">
        <f>I21+K21</f>
        <v>267.8</v>
      </c>
      <c r="I21" s="1634">
        <v>258</v>
      </c>
      <c r="J21" s="367">
        <v>50.1</v>
      </c>
      <c r="K21" s="1635">
        <v>9.8000000000000007</v>
      </c>
      <c r="L21" s="935">
        <v>270</v>
      </c>
      <c r="M21" s="366">
        <v>295</v>
      </c>
      <c r="N21" s="2891"/>
      <c r="O21" s="399"/>
      <c r="P21" s="399"/>
      <c r="Q21" s="400"/>
    </row>
    <row r="22" spans="1:17" ht="24.6" thickBot="1">
      <c r="A22" s="2880"/>
      <c r="B22" s="2882"/>
      <c r="C22" s="2849"/>
      <c r="D22" s="2885"/>
      <c r="E22" s="2888"/>
      <c r="F22" s="2888"/>
      <c r="G22" s="370" t="s">
        <v>12</v>
      </c>
      <c r="H22" s="371">
        <f>H20+H21</f>
        <v>6574.3</v>
      </c>
      <c r="I22" s="371">
        <f t="shared" ref="I22:M22" si="2">I20+I21</f>
        <v>6428.8</v>
      </c>
      <c r="J22" s="373">
        <f t="shared" si="2"/>
        <v>4599.2000000000007</v>
      </c>
      <c r="K22" s="374">
        <f t="shared" si="2"/>
        <v>145.5</v>
      </c>
      <c r="L22" s="382">
        <f t="shared" si="2"/>
        <v>7270</v>
      </c>
      <c r="M22" s="374">
        <f t="shared" si="2"/>
        <v>7995</v>
      </c>
      <c r="N22" s="931" t="s">
        <v>285</v>
      </c>
      <c r="O22" s="897" t="s">
        <v>286</v>
      </c>
      <c r="P22" s="897" t="s">
        <v>287</v>
      </c>
      <c r="Q22" s="898" t="s">
        <v>288</v>
      </c>
    </row>
    <row r="23" spans="1:17">
      <c r="A23" s="2858" t="s">
        <v>11</v>
      </c>
      <c r="B23" s="2860" t="s">
        <v>13</v>
      </c>
      <c r="C23" s="2863" t="s">
        <v>13</v>
      </c>
      <c r="D23" s="2865" t="s">
        <v>289</v>
      </c>
      <c r="E23" s="2868" t="s">
        <v>41</v>
      </c>
      <c r="F23" s="2870" t="s">
        <v>273</v>
      </c>
      <c r="G23" s="1621" t="s">
        <v>268</v>
      </c>
      <c r="H23" s="921">
        <f>I23+K23</f>
        <v>15368.4</v>
      </c>
      <c r="I23" s="1623">
        <v>15312.4</v>
      </c>
      <c r="J23" s="1630">
        <v>14565.4</v>
      </c>
      <c r="K23" s="1631">
        <v>56</v>
      </c>
      <c r="L23" s="934">
        <v>16480</v>
      </c>
      <c r="M23" s="932">
        <v>18100</v>
      </c>
      <c r="N23" s="403" t="s">
        <v>290</v>
      </c>
      <c r="O23" s="404" t="s">
        <v>550</v>
      </c>
      <c r="P23" s="404" t="s">
        <v>551</v>
      </c>
      <c r="Q23" s="405" t="s">
        <v>552</v>
      </c>
    </row>
    <row r="24" spans="1:17" s="671" customFormat="1">
      <c r="A24" s="2842"/>
      <c r="B24" s="2861"/>
      <c r="C24" s="2848"/>
      <c r="D24" s="2866"/>
      <c r="E24" s="2787"/>
      <c r="F24" s="2790"/>
      <c r="G24" s="406" t="s">
        <v>268</v>
      </c>
      <c r="H24" s="443">
        <f>I24+K24</f>
        <v>0</v>
      </c>
      <c r="I24" s="408">
        <v>0</v>
      </c>
      <c r="J24" s="933">
        <v>0</v>
      </c>
      <c r="K24" s="421"/>
      <c r="L24" s="936"/>
      <c r="M24" s="908"/>
      <c r="N24" s="410"/>
      <c r="O24" s="399"/>
      <c r="P24" s="399"/>
      <c r="Q24" s="400"/>
    </row>
    <row r="25" spans="1:17">
      <c r="A25" s="2842"/>
      <c r="B25" s="2861"/>
      <c r="C25" s="2848"/>
      <c r="D25" s="2866"/>
      <c r="E25" s="2787"/>
      <c r="F25" s="2790"/>
      <c r="G25" s="1637" t="s">
        <v>93</v>
      </c>
      <c r="H25" s="407">
        <f>I25+K25</f>
        <v>1781.1000000000001</v>
      </c>
      <c r="I25" s="1636">
        <v>1724.2</v>
      </c>
      <c r="J25" s="1638">
        <v>1159.2</v>
      </c>
      <c r="K25" s="1639">
        <v>56.9</v>
      </c>
      <c r="L25" s="936">
        <v>1950</v>
      </c>
      <c r="M25" s="445">
        <v>2150</v>
      </c>
      <c r="N25" s="410"/>
      <c r="O25" s="399"/>
      <c r="P25" s="399"/>
      <c r="Q25" s="400"/>
    </row>
    <row r="26" spans="1:17">
      <c r="A26" s="2842"/>
      <c r="B26" s="2861"/>
      <c r="C26" s="2848"/>
      <c r="D26" s="2866"/>
      <c r="E26" s="2787"/>
      <c r="F26" s="2790"/>
      <c r="G26" s="411" t="s">
        <v>56</v>
      </c>
      <c r="H26" s="407">
        <f>I26+K26</f>
        <v>0</v>
      </c>
      <c r="I26" s="364">
        <v>0</v>
      </c>
      <c r="J26" s="367">
        <v>0</v>
      </c>
      <c r="K26" s="412"/>
      <c r="L26" s="935"/>
      <c r="M26" s="412"/>
      <c r="N26" s="413"/>
      <c r="O26" s="399"/>
      <c r="P26" s="399"/>
      <c r="Q26" s="400"/>
    </row>
    <row r="27" spans="1:17" ht="13.8" thickBot="1">
      <c r="A27" s="2859"/>
      <c r="B27" s="2862"/>
      <c r="C27" s="2864"/>
      <c r="D27" s="2867"/>
      <c r="E27" s="2869"/>
      <c r="F27" s="2871"/>
      <c r="G27" s="414" t="s">
        <v>12</v>
      </c>
      <c r="H27" s="415">
        <f>SUM(H23:H26)</f>
        <v>17149.5</v>
      </c>
      <c r="I27" s="861">
        <f t="shared" ref="I27:M27" si="3">SUM(I23:I26)</f>
        <v>17036.599999999999</v>
      </c>
      <c r="J27" s="1409">
        <f t="shared" si="3"/>
        <v>15724.6</v>
      </c>
      <c r="K27" s="381">
        <f t="shared" si="3"/>
        <v>112.9</v>
      </c>
      <c r="L27" s="452">
        <f t="shared" si="3"/>
        <v>18430</v>
      </c>
      <c r="M27" s="381">
        <f t="shared" si="3"/>
        <v>20250</v>
      </c>
      <c r="N27" s="416"/>
      <c r="O27" s="401"/>
      <c r="P27" s="401"/>
      <c r="Q27" s="402"/>
    </row>
    <row r="28" spans="1:17" ht="21.6" customHeight="1">
      <c r="A28" s="2878" t="s">
        <v>11</v>
      </c>
      <c r="B28" s="2881" t="s">
        <v>13</v>
      </c>
      <c r="C28" s="2847" t="s">
        <v>35</v>
      </c>
      <c r="D28" s="2883" t="s">
        <v>540</v>
      </c>
      <c r="E28" s="2786" t="s">
        <v>41</v>
      </c>
      <c r="F28" s="2789" t="s">
        <v>273</v>
      </c>
      <c r="G28" s="417" t="s">
        <v>37</v>
      </c>
      <c r="H28" s="346">
        <f>I28+K28</f>
        <v>2.2000000000000002</v>
      </c>
      <c r="I28" s="347">
        <v>2.2000000000000002</v>
      </c>
      <c r="J28" s="377">
        <v>0</v>
      </c>
      <c r="K28" s="409">
        <v>0</v>
      </c>
      <c r="L28" s="934">
        <v>3</v>
      </c>
      <c r="M28" s="409">
        <v>4</v>
      </c>
      <c r="N28" s="2792" t="s">
        <v>291</v>
      </c>
      <c r="O28" s="418" t="s">
        <v>553</v>
      </c>
      <c r="P28" s="418" t="s">
        <v>554</v>
      </c>
      <c r="Q28" s="419" t="s">
        <v>555</v>
      </c>
    </row>
    <row r="29" spans="1:17" ht="26.4" customHeight="1" thickBot="1">
      <c r="A29" s="2880"/>
      <c r="B29" s="2882"/>
      <c r="C29" s="2849"/>
      <c r="D29" s="2885"/>
      <c r="E29" s="2788"/>
      <c r="F29" s="2791"/>
      <c r="G29" s="420" t="s">
        <v>12</v>
      </c>
      <c r="H29" s="371">
        <f>SUM(H28:H28)</f>
        <v>2.2000000000000002</v>
      </c>
      <c r="I29" s="371">
        <f t="shared" ref="I29:M29" si="4">SUM(I28:I28)</f>
        <v>2.2000000000000002</v>
      </c>
      <c r="J29" s="373">
        <f t="shared" si="4"/>
        <v>0</v>
      </c>
      <c r="K29" s="374">
        <f t="shared" si="4"/>
        <v>0</v>
      </c>
      <c r="L29" s="382">
        <f t="shared" si="4"/>
        <v>3</v>
      </c>
      <c r="M29" s="374">
        <f t="shared" si="4"/>
        <v>4</v>
      </c>
      <c r="N29" s="2794"/>
      <c r="O29" s="401"/>
      <c r="P29" s="401"/>
      <c r="Q29" s="402"/>
    </row>
    <row r="30" spans="1:17" s="671" customFormat="1" ht="14.4" customHeight="1" thickBot="1">
      <c r="A30" s="2878" t="s">
        <v>11</v>
      </c>
      <c r="B30" s="2881" t="s">
        <v>13</v>
      </c>
      <c r="C30" s="2847" t="s">
        <v>59</v>
      </c>
      <c r="D30" s="2883" t="s">
        <v>292</v>
      </c>
      <c r="E30" s="2786" t="s">
        <v>41</v>
      </c>
      <c r="F30" s="2789" t="s">
        <v>273</v>
      </c>
      <c r="G30" s="417" t="s">
        <v>37</v>
      </c>
      <c r="H30" s="346">
        <f>I30+K30</f>
        <v>0</v>
      </c>
      <c r="I30" s="347">
        <v>0</v>
      </c>
      <c r="J30" s="377">
        <v>0</v>
      </c>
      <c r="K30" s="409">
        <v>0</v>
      </c>
      <c r="L30" s="934">
        <v>0</v>
      </c>
      <c r="M30" s="409">
        <v>0</v>
      </c>
      <c r="N30" s="2792"/>
      <c r="O30" s="418"/>
      <c r="P30" s="418"/>
      <c r="Q30" s="419"/>
    </row>
    <row r="31" spans="1:17" s="671" customFormat="1" ht="15.6" customHeight="1">
      <c r="A31" s="2879"/>
      <c r="B31" s="2861"/>
      <c r="C31" s="2848"/>
      <c r="D31" s="2884"/>
      <c r="E31" s="2787"/>
      <c r="F31" s="2790"/>
      <c r="G31" s="881" t="s">
        <v>268</v>
      </c>
      <c r="H31" s="407">
        <f>I31+K31</f>
        <v>1432.9</v>
      </c>
      <c r="I31" s="408">
        <v>1432.9</v>
      </c>
      <c r="J31" s="933">
        <v>0</v>
      </c>
      <c r="K31" s="421">
        <v>0</v>
      </c>
      <c r="L31" s="936">
        <v>1560</v>
      </c>
      <c r="M31" s="421">
        <v>1700</v>
      </c>
      <c r="N31" s="2793"/>
      <c r="O31" s="399"/>
      <c r="P31" s="399"/>
      <c r="Q31" s="400"/>
    </row>
    <row r="32" spans="1:17" s="671" customFormat="1" ht="14.4" customHeight="1">
      <c r="A32" s="2879"/>
      <c r="B32" s="2861"/>
      <c r="C32" s="2848"/>
      <c r="D32" s="2884"/>
      <c r="E32" s="2787"/>
      <c r="F32" s="2790"/>
      <c r="G32" s="411" t="s">
        <v>56</v>
      </c>
      <c r="H32" s="363">
        <f>I32+K32</f>
        <v>0</v>
      </c>
      <c r="I32" s="364">
        <v>0</v>
      </c>
      <c r="J32" s="367">
        <v>0</v>
      </c>
      <c r="K32" s="412"/>
      <c r="L32" s="935"/>
      <c r="M32" s="412"/>
      <c r="N32" s="2793"/>
      <c r="O32" s="399"/>
      <c r="P32" s="399"/>
      <c r="Q32" s="400"/>
    </row>
    <row r="33" spans="1:17" s="671" customFormat="1" ht="14.4" customHeight="1" thickBot="1">
      <c r="A33" s="2880"/>
      <c r="B33" s="2882"/>
      <c r="C33" s="2849"/>
      <c r="D33" s="2885"/>
      <c r="E33" s="2788"/>
      <c r="F33" s="2791"/>
      <c r="G33" s="420" t="s">
        <v>12</v>
      </c>
      <c r="H33" s="371">
        <f>SUM(H30:H32)</f>
        <v>1432.9</v>
      </c>
      <c r="I33" s="371">
        <f t="shared" ref="I33:M33" si="5">SUM(I30:I32)</f>
        <v>1432.9</v>
      </c>
      <c r="J33" s="373">
        <f t="shared" si="5"/>
        <v>0</v>
      </c>
      <c r="K33" s="374">
        <f t="shared" si="5"/>
        <v>0</v>
      </c>
      <c r="L33" s="382">
        <f t="shared" si="5"/>
        <v>1560</v>
      </c>
      <c r="M33" s="374">
        <f t="shared" si="5"/>
        <v>1700</v>
      </c>
      <c r="N33" s="2794"/>
      <c r="O33" s="401"/>
      <c r="P33" s="401"/>
      <c r="Q33" s="402"/>
    </row>
    <row r="34" spans="1:17" ht="13.8" thickBot="1">
      <c r="A34" s="2878" t="s">
        <v>11</v>
      </c>
      <c r="B34" s="2881" t="s">
        <v>13</v>
      </c>
      <c r="C34" s="2847" t="s">
        <v>60</v>
      </c>
      <c r="D34" s="2900" t="s">
        <v>910</v>
      </c>
      <c r="E34" s="2786" t="s">
        <v>41</v>
      </c>
      <c r="F34" s="2789" t="s">
        <v>273</v>
      </c>
      <c r="G34" s="417" t="s">
        <v>37</v>
      </c>
      <c r="H34" s="346">
        <f>I34+K34</f>
        <v>0</v>
      </c>
      <c r="I34" s="347">
        <v>0</v>
      </c>
      <c r="J34" s="377">
        <v>0</v>
      </c>
      <c r="K34" s="409">
        <v>0</v>
      </c>
      <c r="L34" s="934">
        <v>0</v>
      </c>
      <c r="M34" s="409">
        <v>0</v>
      </c>
      <c r="N34" s="2792"/>
      <c r="O34" s="418"/>
      <c r="P34" s="418"/>
      <c r="Q34" s="419"/>
    </row>
    <row r="35" spans="1:17">
      <c r="A35" s="2879"/>
      <c r="B35" s="2861"/>
      <c r="C35" s="2848"/>
      <c r="D35" s="2901"/>
      <c r="E35" s="2787"/>
      <c r="F35" s="2790"/>
      <c r="G35" s="1621" t="s">
        <v>909</v>
      </c>
      <c r="H35" s="1876">
        <f>I35+K35</f>
        <v>120.7</v>
      </c>
      <c r="I35" s="1636">
        <v>120.7</v>
      </c>
      <c r="J35" s="1638">
        <v>0</v>
      </c>
      <c r="K35" s="421">
        <v>0</v>
      </c>
      <c r="L35" s="936">
        <v>0</v>
      </c>
      <c r="M35" s="421">
        <v>0</v>
      </c>
      <c r="N35" s="2793"/>
      <c r="O35" s="399"/>
      <c r="P35" s="399"/>
      <c r="Q35" s="400"/>
    </row>
    <row r="36" spans="1:17" ht="16.2" customHeight="1">
      <c r="A36" s="2879"/>
      <c r="B36" s="2861"/>
      <c r="C36" s="2848"/>
      <c r="D36" s="2901"/>
      <c r="E36" s="2787"/>
      <c r="F36" s="2790"/>
      <c r="G36" s="411" t="s">
        <v>56</v>
      </c>
      <c r="H36" s="363">
        <f>I36+K36</f>
        <v>0</v>
      </c>
      <c r="I36" s="364">
        <v>0</v>
      </c>
      <c r="J36" s="367">
        <v>0</v>
      </c>
      <c r="K36" s="412"/>
      <c r="L36" s="935"/>
      <c r="M36" s="412"/>
      <c r="N36" s="2793"/>
      <c r="O36" s="399"/>
      <c r="P36" s="399"/>
      <c r="Q36" s="400"/>
    </row>
    <row r="37" spans="1:17" ht="13.8" thickBot="1">
      <c r="A37" s="2880"/>
      <c r="B37" s="2882"/>
      <c r="C37" s="2849"/>
      <c r="D37" s="2902"/>
      <c r="E37" s="2788"/>
      <c r="F37" s="2791"/>
      <c r="G37" s="420" t="s">
        <v>12</v>
      </c>
      <c r="H37" s="371">
        <f>SUM(H34:H36)</f>
        <v>120.7</v>
      </c>
      <c r="I37" s="371">
        <f t="shared" ref="I37:M37" si="6">SUM(I34:I36)</f>
        <v>120.7</v>
      </c>
      <c r="J37" s="373">
        <f t="shared" si="6"/>
        <v>0</v>
      </c>
      <c r="K37" s="374">
        <f t="shared" si="6"/>
        <v>0</v>
      </c>
      <c r="L37" s="382">
        <f t="shared" si="6"/>
        <v>0</v>
      </c>
      <c r="M37" s="374">
        <f t="shared" si="6"/>
        <v>0</v>
      </c>
      <c r="N37" s="2794"/>
      <c r="O37" s="401"/>
      <c r="P37" s="401"/>
      <c r="Q37" s="402"/>
    </row>
    <row r="38" spans="1:17" ht="13.8" thickBot="1">
      <c r="A38" s="422" t="s">
        <v>11</v>
      </c>
      <c r="B38" s="390" t="s">
        <v>13</v>
      </c>
      <c r="C38" s="2872" t="s">
        <v>14</v>
      </c>
      <c r="D38" s="2873"/>
      <c r="E38" s="2892"/>
      <c r="F38" s="2892"/>
      <c r="G38" s="2874"/>
      <c r="H38" s="391">
        <f>H22+H27+H37+H29+H33</f>
        <v>25279.600000000002</v>
      </c>
      <c r="I38" s="391">
        <f t="shared" ref="I38:M38" si="7">I22+I27+I37+I29+I33</f>
        <v>25021.200000000001</v>
      </c>
      <c r="J38" s="391">
        <f t="shared" si="7"/>
        <v>20323.800000000003</v>
      </c>
      <c r="K38" s="391">
        <f t="shared" si="7"/>
        <v>258.39999999999998</v>
      </c>
      <c r="L38" s="391">
        <f t="shared" si="7"/>
        <v>27263</v>
      </c>
      <c r="M38" s="391">
        <f t="shared" si="7"/>
        <v>29949</v>
      </c>
      <c r="N38" s="424"/>
      <c r="O38" s="425"/>
      <c r="P38" s="425"/>
      <c r="Q38" s="426"/>
    </row>
    <row r="39" spans="1:17" ht="13.8" thickBot="1">
      <c r="A39" s="344" t="s">
        <v>11</v>
      </c>
      <c r="B39" s="396" t="s">
        <v>35</v>
      </c>
      <c r="C39" s="2893" t="s">
        <v>293</v>
      </c>
      <c r="D39" s="2894"/>
      <c r="E39" s="2895"/>
      <c r="F39" s="2895"/>
      <c r="G39" s="2894"/>
      <c r="H39" s="2894"/>
      <c r="I39" s="2894"/>
      <c r="J39" s="2894"/>
      <c r="K39" s="2894"/>
      <c r="L39" s="2894"/>
      <c r="M39" s="2894"/>
      <c r="N39" s="2894"/>
      <c r="O39" s="2894"/>
      <c r="P39" s="2894"/>
      <c r="Q39" s="2896"/>
    </row>
    <row r="40" spans="1:17" ht="48">
      <c r="A40" s="427" t="s">
        <v>11</v>
      </c>
      <c r="B40" s="428" t="s">
        <v>35</v>
      </c>
      <c r="C40" s="2863" t="s">
        <v>11</v>
      </c>
      <c r="D40" s="2865" t="s">
        <v>541</v>
      </c>
      <c r="E40" s="1501" t="s">
        <v>41</v>
      </c>
      <c r="F40" s="1509" t="s">
        <v>273</v>
      </c>
      <c r="G40" s="1621" t="s">
        <v>37</v>
      </c>
      <c r="H40" s="1624">
        <f>I40+K40</f>
        <v>1820.5</v>
      </c>
      <c r="I40" s="1623">
        <v>1816.8</v>
      </c>
      <c r="J40" s="1624">
        <v>1650.3</v>
      </c>
      <c r="K40" s="1625">
        <v>3.7</v>
      </c>
      <c r="L40" s="350">
        <v>1990</v>
      </c>
      <c r="M40" s="409">
        <v>2190</v>
      </c>
      <c r="N40" s="903" t="s">
        <v>294</v>
      </c>
      <c r="O40" s="768">
        <v>4</v>
      </c>
      <c r="P40" s="397" t="s">
        <v>264</v>
      </c>
      <c r="Q40" s="398" t="s">
        <v>264</v>
      </c>
    </row>
    <row r="41" spans="1:17">
      <c r="A41" s="1512"/>
      <c r="B41" s="1513"/>
      <c r="C41" s="2326"/>
      <c r="D41" s="2898"/>
      <c r="E41" s="1508"/>
      <c r="F41" s="1510"/>
      <c r="G41" s="1626" t="s">
        <v>261</v>
      </c>
      <c r="H41" s="356">
        <f>I41+K41</f>
        <v>181.1</v>
      </c>
      <c r="I41" s="357">
        <v>168.1</v>
      </c>
      <c r="J41" s="1627">
        <v>60.7</v>
      </c>
      <c r="K41" s="1548">
        <v>13</v>
      </c>
      <c r="L41" s="358">
        <v>200</v>
      </c>
      <c r="M41" s="445">
        <v>220</v>
      </c>
      <c r="N41" s="904"/>
      <c r="O41" s="769"/>
      <c r="P41" s="399"/>
      <c r="Q41" s="400"/>
    </row>
    <row r="42" spans="1:17">
      <c r="A42" s="1512"/>
      <c r="B42" s="1513"/>
      <c r="C42" s="2326"/>
      <c r="D42" s="2898"/>
      <c r="E42" s="1508"/>
      <c r="F42" s="1510"/>
      <c r="G42" s="362" t="s">
        <v>56</v>
      </c>
      <c r="H42" s="363">
        <f>I42+K42</f>
        <v>68.400000000000006</v>
      </c>
      <c r="I42" s="364">
        <v>68.400000000000006</v>
      </c>
      <c r="J42" s="363">
        <v>67.599999999999994</v>
      </c>
      <c r="K42" s="365">
        <v>0</v>
      </c>
      <c r="L42" s="366"/>
      <c r="M42" s="412"/>
      <c r="N42" s="904"/>
      <c r="O42" s="769"/>
      <c r="P42" s="399"/>
      <c r="Q42" s="400"/>
    </row>
    <row r="43" spans="1:17" ht="13.8" thickBot="1">
      <c r="A43" s="429"/>
      <c r="B43" s="430"/>
      <c r="C43" s="2897"/>
      <c r="D43" s="2899"/>
      <c r="E43" s="1502"/>
      <c r="F43" s="1511"/>
      <c r="G43" s="370" t="s">
        <v>12</v>
      </c>
      <c r="H43" s="767">
        <f>H40+H41+H42</f>
        <v>2070</v>
      </c>
      <c r="I43" s="767">
        <f t="shared" ref="I43:M43" si="8">I40+I41+I42</f>
        <v>2053.2999999999997</v>
      </c>
      <c r="J43" s="767">
        <f t="shared" si="8"/>
        <v>1778.6</v>
      </c>
      <c r="K43" s="767">
        <f t="shared" si="8"/>
        <v>16.7</v>
      </c>
      <c r="L43" s="767">
        <f t="shared" si="8"/>
        <v>2190</v>
      </c>
      <c r="M43" s="767">
        <f t="shared" si="8"/>
        <v>2410</v>
      </c>
      <c r="N43" s="905"/>
      <c r="O43" s="770"/>
      <c r="P43" s="401"/>
      <c r="Q43" s="402"/>
    </row>
    <row r="44" spans="1:17" ht="48">
      <c r="A44" s="427" t="s">
        <v>11</v>
      </c>
      <c r="B44" s="1505" t="s">
        <v>35</v>
      </c>
      <c r="C44" s="2863" t="s">
        <v>35</v>
      </c>
      <c r="D44" s="2865" t="s">
        <v>542</v>
      </c>
      <c r="E44" s="1501" t="s">
        <v>41</v>
      </c>
      <c r="F44" s="1509" t="s">
        <v>273</v>
      </c>
      <c r="G44" s="881" t="s">
        <v>268</v>
      </c>
      <c r="H44" s="348">
        <f>I44+K44</f>
        <v>190.2</v>
      </c>
      <c r="I44" s="347">
        <v>190.2</v>
      </c>
      <c r="J44" s="348">
        <v>187.4</v>
      </c>
      <c r="K44" s="349">
        <v>0</v>
      </c>
      <c r="L44" s="350">
        <v>210</v>
      </c>
      <c r="M44" s="409">
        <v>230</v>
      </c>
      <c r="N44" s="903" t="s">
        <v>295</v>
      </c>
      <c r="O44" s="768">
        <v>103</v>
      </c>
      <c r="P44" s="397" t="s">
        <v>556</v>
      </c>
      <c r="Q44" s="398" t="s">
        <v>296</v>
      </c>
    </row>
    <row r="45" spans="1:17" ht="39" customHeight="1">
      <c r="A45" s="1512"/>
      <c r="B45" s="1506"/>
      <c r="C45" s="2848"/>
      <c r="D45" s="2866"/>
      <c r="E45" s="1508"/>
      <c r="F45" s="1510"/>
      <c r="G45" s="362" t="s">
        <v>56</v>
      </c>
      <c r="H45" s="363">
        <f>I45+K45</f>
        <v>0</v>
      </c>
      <c r="I45" s="364">
        <v>0</v>
      </c>
      <c r="J45" s="363">
        <v>0</v>
      </c>
      <c r="K45" s="365">
        <v>0</v>
      </c>
      <c r="L45" s="366">
        <v>60</v>
      </c>
      <c r="M45" s="412">
        <v>65</v>
      </c>
      <c r="N45" s="906" t="s">
        <v>297</v>
      </c>
      <c r="O45" s="771">
        <v>3900</v>
      </c>
      <c r="P45" s="772" t="s">
        <v>298</v>
      </c>
      <c r="Q45" s="773" t="s">
        <v>266</v>
      </c>
    </row>
    <row r="46" spans="1:17" ht="36">
      <c r="A46" s="1512"/>
      <c r="B46" s="1506"/>
      <c r="C46" s="2326"/>
      <c r="D46" s="2898"/>
      <c r="E46" s="1508"/>
      <c r="F46" s="1510"/>
      <c r="G46" s="1640" t="s">
        <v>80</v>
      </c>
      <c r="H46" s="1641">
        <f>I46+K46</f>
        <v>480</v>
      </c>
      <c r="I46" s="1642">
        <v>480</v>
      </c>
      <c r="J46" s="1642">
        <v>3.5</v>
      </c>
      <c r="K46" s="432">
        <v>0</v>
      </c>
      <c r="L46" s="433">
        <v>410</v>
      </c>
      <c r="M46" s="908">
        <v>450</v>
      </c>
      <c r="N46" s="1041" t="s">
        <v>543</v>
      </c>
      <c r="O46" s="774">
        <v>100</v>
      </c>
      <c r="P46" s="404" t="s">
        <v>557</v>
      </c>
      <c r="Q46" s="405" t="s">
        <v>558</v>
      </c>
    </row>
    <row r="47" spans="1:17" s="671" customFormat="1" ht="24">
      <c r="A47" s="1512"/>
      <c r="B47" s="1506"/>
      <c r="C47" s="2326"/>
      <c r="D47" s="2898"/>
      <c r="E47" s="1508"/>
      <c r="F47" s="1510"/>
      <c r="G47" s="910" t="s">
        <v>37</v>
      </c>
      <c r="H47" s="899">
        <f>I47+K47</f>
        <v>1</v>
      </c>
      <c r="I47" s="431">
        <v>1</v>
      </c>
      <c r="J47" s="431">
        <v>0</v>
      </c>
      <c r="K47" s="432">
        <v>0</v>
      </c>
      <c r="L47" s="433">
        <v>0</v>
      </c>
      <c r="M47" s="908">
        <v>0</v>
      </c>
      <c r="N47" s="1042" t="s">
        <v>560</v>
      </c>
      <c r="O47" s="900">
        <v>25</v>
      </c>
      <c r="P47" s="901" t="s">
        <v>257</v>
      </c>
      <c r="Q47" s="902" t="s">
        <v>257</v>
      </c>
    </row>
    <row r="48" spans="1:17" ht="13.8" thickBot="1">
      <c r="A48" s="429"/>
      <c r="B48" s="1507"/>
      <c r="C48" s="2897"/>
      <c r="D48" s="2899"/>
      <c r="E48" s="1502"/>
      <c r="F48" s="1511"/>
      <c r="G48" s="374">
        <f>SUM(G44:G47)</f>
        <v>0</v>
      </c>
      <c r="H48" s="374">
        <f>SUM(H44:H47)</f>
        <v>671.2</v>
      </c>
      <c r="I48" s="374">
        <f t="shared" ref="I48:M48" si="9">SUM(I44:I47)</f>
        <v>671.2</v>
      </c>
      <c r="J48" s="374">
        <f t="shared" si="9"/>
        <v>190.9</v>
      </c>
      <c r="K48" s="374">
        <f t="shared" si="9"/>
        <v>0</v>
      </c>
      <c r="L48" s="374">
        <f t="shared" si="9"/>
        <v>680</v>
      </c>
      <c r="M48" s="374">
        <f t="shared" si="9"/>
        <v>745</v>
      </c>
      <c r="N48" s="905"/>
      <c r="O48" s="775"/>
      <c r="P48" s="401"/>
      <c r="Q48" s="402"/>
    </row>
    <row r="49" spans="1:17" ht="36">
      <c r="A49" s="427" t="s">
        <v>11</v>
      </c>
      <c r="B49" s="428" t="s">
        <v>35</v>
      </c>
      <c r="C49" s="2863" t="s">
        <v>36</v>
      </c>
      <c r="D49" s="2865" t="s">
        <v>299</v>
      </c>
      <c r="E49" s="1501" t="s">
        <v>41</v>
      </c>
      <c r="F49" s="1509" t="s">
        <v>273</v>
      </c>
      <c r="G49" s="683" t="s">
        <v>37</v>
      </c>
      <c r="H49" s="937">
        <f>I49+K49</f>
        <v>7</v>
      </c>
      <c r="I49" s="938">
        <v>7</v>
      </c>
      <c r="J49" s="938">
        <v>0</v>
      </c>
      <c r="K49" s="885">
        <v>0</v>
      </c>
      <c r="L49" s="436">
        <v>10</v>
      </c>
      <c r="M49" s="436">
        <v>15</v>
      </c>
      <c r="N49" s="903" t="s">
        <v>300</v>
      </c>
      <c r="O49" s="776">
        <v>7</v>
      </c>
      <c r="P49" s="397" t="s">
        <v>256</v>
      </c>
      <c r="Q49" s="398" t="s">
        <v>559</v>
      </c>
    </row>
    <row r="50" spans="1:17">
      <c r="A50" s="1512"/>
      <c r="B50" s="1513"/>
      <c r="C50" s="2326"/>
      <c r="D50" s="2898"/>
      <c r="E50" s="437"/>
      <c r="F50" s="438"/>
      <c r="G50" s="323" t="s">
        <v>56</v>
      </c>
      <c r="H50" s="909">
        <f>I50+K50</f>
        <v>0</v>
      </c>
      <c r="I50" s="434">
        <v>0</v>
      </c>
      <c r="J50" s="434"/>
      <c r="K50" s="435"/>
      <c r="L50" s="440"/>
      <c r="M50" s="440"/>
      <c r="N50" s="904"/>
      <c r="O50" s="777"/>
      <c r="P50" s="399"/>
      <c r="Q50" s="400"/>
    </row>
    <row r="51" spans="1:17" ht="13.8" thickBot="1">
      <c r="A51" s="429"/>
      <c r="B51" s="430"/>
      <c r="C51" s="2897"/>
      <c r="D51" s="2899"/>
      <c r="E51" s="441"/>
      <c r="F51" s="442"/>
      <c r="G51" s="370" t="s">
        <v>12</v>
      </c>
      <c r="H51" s="767">
        <f t="shared" ref="H51:M51" si="10">H49+H50</f>
        <v>7</v>
      </c>
      <c r="I51" s="767">
        <f t="shared" si="10"/>
        <v>7</v>
      </c>
      <c r="J51" s="767">
        <f t="shared" si="10"/>
        <v>0</v>
      </c>
      <c r="K51" s="767">
        <f t="shared" si="10"/>
        <v>0</v>
      </c>
      <c r="L51" s="767">
        <f t="shared" si="10"/>
        <v>10</v>
      </c>
      <c r="M51" s="767">
        <f t="shared" si="10"/>
        <v>15</v>
      </c>
      <c r="N51" s="907"/>
      <c r="O51" s="778"/>
      <c r="P51" s="779"/>
      <c r="Q51" s="780"/>
    </row>
    <row r="52" spans="1:17" ht="13.8" thickBot="1">
      <c r="A52" s="429" t="s">
        <v>11</v>
      </c>
      <c r="B52" s="430" t="s">
        <v>35</v>
      </c>
      <c r="C52" s="2903" t="s">
        <v>14</v>
      </c>
      <c r="D52" s="2892"/>
      <c r="E52" s="2892"/>
      <c r="F52" s="2892"/>
      <c r="G52" s="2904"/>
      <c r="H52" s="781">
        <f>H51+H48+H43</f>
        <v>2748.2</v>
      </c>
      <c r="I52" s="781">
        <f t="shared" ref="I52:M52" si="11">I51+I48+I43</f>
        <v>2731.5</v>
      </c>
      <c r="J52" s="781">
        <f t="shared" si="11"/>
        <v>1969.5</v>
      </c>
      <c r="K52" s="781">
        <f t="shared" si="11"/>
        <v>16.7</v>
      </c>
      <c r="L52" s="781">
        <f t="shared" si="11"/>
        <v>2880</v>
      </c>
      <c r="M52" s="781">
        <f t="shared" si="11"/>
        <v>3170</v>
      </c>
      <c r="N52" s="393"/>
      <c r="O52" s="394"/>
      <c r="P52" s="394"/>
      <c r="Q52" s="395"/>
    </row>
    <row r="53" spans="1:17" ht="13.8" thickBot="1">
      <c r="A53" s="344" t="s">
        <v>11</v>
      </c>
      <c r="B53" s="396" t="s">
        <v>36</v>
      </c>
      <c r="C53" s="2875" t="s">
        <v>301</v>
      </c>
      <c r="D53" s="2876"/>
      <c r="E53" s="2876"/>
      <c r="F53" s="2876"/>
      <c r="G53" s="2876"/>
      <c r="H53" s="2876"/>
      <c r="I53" s="2876"/>
      <c r="J53" s="2876"/>
      <c r="K53" s="2876"/>
      <c r="L53" s="2876"/>
      <c r="M53" s="2876"/>
      <c r="N53" s="2876"/>
      <c r="O53" s="2876"/>
      <c r="P53" s="2876"/>
      <c r="Q53" s="2877"/>
    </row>
    <row r="54" spans="1:17">
      <c r="A54" s="2878" t="s">
        <v>11</v>
      </c>
      <c r="B54" s="2881" t="s">
        <v>36</v>
      </c>
      <c r="C54" s="2847" t="s">
        <v>11</v>
      </c>
      <c r="D54" s="2883" t="s">
        <v>302</v>
      </c>
      <c r="E54" s="2786" t="s">
        <v>41</v>
      </c>
      <c r="F54" s="2789" t="s">
        <v>273</v>
      </c>
      <c r="G54" s="417" t="s">
        <v>268</v>
      </c>
      <c r="H54" s="346">
        <f>I54+K54</f>
        <v>146.69999999999999</v>
      </c>
      <c r="I54" s="347">
        <v>146.69999999999999</v>
      </c>
      <c r="J54" s="348">
        <v>144.6</v>
      </c>
      <c r="K54" s="349">
        <v>0</v>
      </c>
      <c r="L54" s="350">
        <v>160</v>
      </c>
      <c r="M54" s="409">
        <v>165</v>
      </c>
      <c r="N54" s="2792" t="s">
        <v>303</v>
      </c>
      <c r="O54" s="418" t="s">
        <v>561</v>
      </c>
      <c r="P54" s="418" t="s">
        <v>561</v>
      </c>
      <c r="Q54" s="419" t="s">
        <v>561</v>
      </c>
    </row>
    <row r="55" spans="1:17">
      <c r="A55" s="2879"/>
      <c r="B55" s="2861"/>
      <c r="C55" s="2848"/>
      <c r="D55" s="2884"/>
      <c r="E55" s="2787"/>
      <c r="F55" s="2790"/>
      <c r="G55" s="355" t="s">
        <v>56</v>
      </c>
      <c r="H55" s="443">
        <f>I55+K55</f>
        <v>0</v>
      </c>
      <c r="I55" s="357">
        <v>0</v>
      </c>
      <c r="J55" s="356">
        <v>0</v>
      </c>
      <c r="K55" s="444"/>
      <c r="L55" s="358"/>
      <c r="M55" s="445"/>
      <c r="N55" s="2793"/>
      <c r="O55" s="399"/>
      <c r="P55" s="399"/>
      <c r="Q55" s="400"/>
    </row>
    <row r="56" spans="1:17">
      <c r="A56" s="2879"/>
      <c r="B56" s="2861"/>
      <c r="C56" s="2848"/>
      <c r="D56" s="2884"/>
      <c r="E56" s="2787"/>
      <c r="F56" s="2790"/>
      <c r="G56" s="355" t="s">
        <v>261</v>
      </c>
      <c r="H56" s="443">
        <f>I56+K56</f>
        <v>1</v>
      </c>
      <c r="I56" s="357">
        <v>1</v>
      </c>
      <c r="J56" s="356">
        <v>0</v>
      </c>
      <c r="K56" s="444"/>
      <c r="L56" s="358"/>
      <c r="M56" s="445"/>
      <c r="N56" s="2793"/>
      <c r="O56" s="399"/>
      <c r="P56" s="399"/>
      <c r="Q56" s="400"/>
    </row>
    <row r="57" spans="1:17">
      <c r="A57" s="2879"/>
      <c r="B57" s="2861"/>
      <c r="C57" s="2848"/>
      <c r="D57" s="2884"/>
      <c r="E57" s="2787"/>
      <c r="F57" s="2790"/>
      <c r="G57" s="411" t="s">
        <v>37</v>
      </c>
      <c r="H57" s="882">
        <f>I57+K57</f>
        <v>142.69999999999999</v>
      </c>
      <c r="I57" s="364">
        <v>142.69999999999999</v>
      </c>
      <c r="J57" s="1633">
        <v>129.69999999999999</v>
      </c>
      <c r="K57" s="365"/>
      <c r="L57" s="366">
        <v>160</v>
      </c>
      <c r="M57" s="412">
        <v>165</v>
      </c>
      <c r="N57" s="2793"/>
      <c r="O57" s="399"/>
      <c r="P57" s="399"/>
      <c r="Q57" s="400"/>
    </row>
    <row r="58" spans="1:17" ht="13.8" thickBot="1">
      <c r="A58" s="2880"/>
      <c r="B58" s="2882"/>
      <c r="C58" s="2849"/>
      <c r="D58" s="2885"/>
      <c r="E58" s="2788"/>
      <c r="F58" s="2791"/>
      <c r="G58" s="420" t="s">
        <v>12</v>
      </c>
      <c r="H58" s="446">
        <f>SUM(H54:H57)</f>
        <v>290.39999999999998</v>
      </c>
      <c r="I58" s="446">
        <f t="shared" ref="I58:M58" si="12">SUM(I54:I57)</f>
        <v>290.39999999999998</v>
      </c>
      <c r="J58" s="446">
        <f t="shared" si="12"/>
        <v>274.29999999999995</v>
      </c>
      <c r="K58" s="446">
        <f t="shared" si="12"/>
        <v>0</v>
      </c>
      <c r="L58" s="446">
        <f t="shared" si="12"/>
        <v>320</v>
      </c>
      <c r="M58" s="446">
        <f t="shared" si="12"/>
        <v>330</v>
      </c>
      <c r="N58" s="2794"/>
      <c r="O58" s="401"/>
      <c r="P58" s="401"/>
      <c r="Q58" s="402"/>
    </row>
    <row r="59" spans="1:17">
      <c r="A59" s="2858" t="s">
        <v>11</v>
      </c>
      <c r="B59" s="2860" t="s">
        <v>36</v>
      </c>
      <c r="C59" s="2863" t="s">
        <v>13</v>
      </c>
      <c r="D59" s="2865" t="s">
        <v>598</v>
      </c>
      <c r="E59" s="2786" t="s">
        <v>41</v>
      </c>
      <c r="F59" s="2870" t="s">
        <v>273</v>
      </c>
      <c r="G59" s="881" t="s">
        <v>37</v>
      </c>
      <c r="H59" s="346">
        <f>I59+K59</f>
        <v>199.2</v>
      </c>
      <c r="I59" s="347">
        <v>199.2</v>
      </c>
      <c r="J59" s="348">
        <v>164.9</v>
      </c>
      <c r="K59" s="349">
        <v>0</v>
      </c>
      <c r="L59" s="409">
        <v>215</v>
      </c>
      <c r="M59" s="409">
        <v>230</v>
      </c>
      <c r="N59" s="2792" t="s">
        <v>303</v>
      </c>
      <c r="O59" s="418" t="s">
        <v>70</v>
      </c>
      <c r="P59" s="418" t="s">
        <v>70</v>
      </c>
      <c r="Q59" s="419" t="s">
        <v>70</v>
      </c>
    </row>
    <row r="60" spans="1:17">
      <c r="A60" s="2842"/>
      <c r="B60" s="2861"/>
      <c r="C60" s="2848"/>
      <c r="D60" s="2866"/>
      <c r="E60" s="2787"/>
      <c r="F60" s="2790"/>
      <c r="G60" s="355" t="s">
        <v>261</v>
      </c>
      <c r="H60" s="356">
        <f>I60+K60</f>
        <v>15.5</v>
      </c>
      <c r="I60" s="357">
        <v>15.5</v>
      </c>
      <c r="J60" s="356"/>
      <c r="K60" s="444"/>
      <c r="L60" s="445">
        <v>15</v>
      </c>
      <c r="M60" s="445">
        <v>20</v>
      </c>
      <c r="N60" s="2793"/>
      <c r="O60" s="399"/>
      <c r="P60" s="399"/>
      <c r="Q60" s="400"/>
    </row>
    <row r="61" spans="1:17">
      <c r="A61" s="2842"/>
      <c r="B61" s="2861"/>
      <c r="C61" s="2848"/>
      <c r="D61" s="2866"/>
      <c r="E61" s="2787"/>
      <c r="F61" s="2790"/>
      <c r="G61" s="1549" t="s">
        <v>56</v>
      </c>
      <c r="H61" s="363">
        <f>I61+K61</f>
        <v>1.3</v>
      </c>
      <c r="I61" s="364">
        <v>1.3</v>
      </c>
      <c r="J61" s="363">
        <v>1.3</v>
      </c>
      <c r="K61" s="365"/>
      <c r="L61" s="412"/>
      <c r="M61" s="412"/>
      <c r="N61" s="2793"/>
      <c r="O61" s="399"/>
      <c r="P61" s="399"/>
      <c r="Q61" s="400"/>
    </row>
    <row r="62" spans="1:17" ht="13.8" thickBot="1">
      <c r="A62" s="2859"/>
      <c r="B62" s="2862"/>
      <c r="C62" s="2864"/>
      <c r="D62" s="2867"/>
      <c r="E62" s="2788"/>
      <c r="F62" s="2871"/>
      <c r="G62" s="420" t="s">
        <v>12</v>
      </c>
      <c r="H62" s="371">
        <f>SUM(H59:H61)</f>
        <v>216</v>
      </c>
      <c r="I62" s="371">
        <f t="shared" ref="I62:M62" si="13">SUM(I59:I61)</f>
        <v>216</v>
      </c>
      <c r="J62" s="371">
        <f t="shared" si="13"/>
        <v>166.20000000000002</v>
      </c>
      <c r="K62" s="371">
        <f t="shared" si="13"/>
        <v>0</v>
      </c>
      <c r="L62" s="371">
        <f t="shared" si="13"/>
        <v>230</v>
      </c>
      <c r="M62" s="371">
        <f t="shared" si="13"/>
        <v>250</v>
      </c>
      <c r="N62" s="2794"/>
      <c r="O62" s="401"/>
      <c r="P62" s="401"/>
      <c r="Q62" s="402"/>
    </row>
    <row r="63" spans="1:17" ht="13.8" thickBot="1">
      <c r="A63" s="422" t="s">
        <v>11</v>
      </c>
      <c r="B63" s="390" t="s">
        <v>36</v>
      </c>
      <c r="C63" s="2872" t="s">
        <v>14</v>
      </c>
      <c r="D63" s="2873"/>
      <c r="E63" s="2873"/>
      <c r="F63" s="2873"/>
      <c r="G63" s="2874"/>
      <c r="H63" s="391">
        <f>H62+H58</f>
        <v>506.4</v>
      </c>
      <c r="I63" s="391">
        <f t="shared" ref="I63:M63" si="14">I62+I58</f>
        <v>506.4</v>
      </c>
      <c r="J63" s="391">
        <f t="shared" si="14"/>
        <v>440.5</v>
      </c>
      <c r="K63" s="391">
        <f t="shared" si="14"/>
        <v>0</v>
      </c>
      <c r="L63" s="391">
        <f t="shared" si="14"/>
        <v>550</v>
      </c>
      <c r="M63" s="391">
        <f t="shared" si="14"/>
        <v>580</v>
      </c>
      <c r="N63" s="782"/>
      <c r="O63" s="425"/>
      <c r="P63" s="425"/>
      <c r="Q63" s="426"/>
    </row>
    <row r="64" spans="1:17" ht="13.8" thickBot="1">
      <c r="A64" s="422" t="s">
        <v>11</v>
      </c>
      <c r="B64" s="2905" t="s">
        <v>64</v>
      </c>
      <c r="C64" s="2906"/>
      <c r="D64" s="2906"/>
      <c r="E64" s="2906"/>
      <c r="F64" s="2906"/>
      <c r="G64" s="2907"/>
      <c r="H64" s="458">
        <f>H38+H18+H52+H63</f>
        <v>45710.1</v>
      </c>
      <c r="I64" s="458">
        <f t="shared" ref="I64:M64" si="15">I38+I18+I52+I63</f>
        <v>45304.800000000003</v>
      </c>
      <c r="J64" s="458">
        <f t="shared" si="15"/>
        <v>36356.800000000003</v>
      </c>
      <c r="K64" s="458">
        <f t="shared" si="15"/>
        <v>405.3</v>
      </c>
      <c r="L64" s="458">
        <f t="shared" si="15"/>
        <v>49433</v>
      </c>
      <c r="M64" s="458">
        <f t="shared" si="15"/>
        <v>54264</v>
      </c>
      <c r="N64" s="459"/>
      <c r="O64" s="459"/>
      <c r="P64" s="459"/>
      <c r="Q64" s="460"/>
    </row>
    <row r="65" spans="1:17" ht="13.8" thickBot="1">
      <c r="A65" s="343" t="s">
        <v>13</v>
      </c>
      <c r="B65" s="2908" t="s">
        <v>304</v>
      </c>
      <c r="C65" s="2909"/>
      <c r="D65" s="2909"/>
      <c r="E65" s="2909"/>
      <c r="F65" s="2909"/>
      <c r="G65" s="2909"/>
      <c r="H65" s="2909"/>
      <c r="I65" s="2909"/>
      <c r="J65" s="2909"/>
      <c r="K65" s="2909"/>
      <c r="L65" s="2909"/>
      <c r="M65" s="2909"/>
      <c r="N65" s="2909"/>
      <c r="O65" s="2909"/>
      <c r="P65" s="2909"/>
      <c r="Q65" s="2910"/>
    </row>
    <row r="66" spans="1:17" ht="13.8" thickBot="1">
      <c r="A66" s="344" t="s">
        <v>13</v>
      </c>
      <c r="B66" s="396" t="s">
        <v>11</v>
      </c>
      <c r="C66" s="2911" t="s">
        <v>305</v>
      </c>
      <c r="D66" s="2912"/>
      <c r="E66" s="2912"/>
      <c r="F66" s="2912"/>
      <c r="G66" s="2912"/>
      <c r="H66" s="2912"/>
      <c r="I66" s="2912"/>
      <c r="J66" s="2912"/>
      <c r="K66" s="2912"/>
      <c r="L66" s="2912"/>
      <c r="M66" s="2912"/>
      <c r="N66" s="2912"/>
      <c r="O66" s="2912"/>
      <c r="P66" s="2912"/>
      <c r="Q66" s="2913"/>
    </row>
    <row r="67" spans="1:17">
      <c r="A67" s="2914" t="s">
        <v>13</v>
      </c>
      <c r="B67" s="2916" t="s">
        <v>11</v>
      </c>
      <c r="C67" s="2918" t="s">
        <v>11</v>
      </c>
      <c r="D67" s="2920" t="s">
        <v>306</v>
      </c>
      <c r="E67" s="2922" t="s">
        <v>41</v>
      </c>
      <c r="F67" s="2924" t="s">
        <v>273</v>
      </c>
      <c r="G67" s="447" t="s">
        <v>37</v>
      </c>
      <c r="H67" s="348">
        <f>I67+K67</f>
        <v>17</v>
      </c>
      <c r="I67" s="347">
        <v>17</v>
      </c>
      <c r="J67" s="347">
        <v>0</v>
      </c>
      <c r="K67" s="349">
        <v>0</v>
      </c>
      <c r="L67" s="409">
        <v>15</v>
      </c>
      <c r="M67" s="377">
        <v>20</v>
      </c>
      <c r="N67" s="2931" t="s">
        <v>307</v>
      </c>
      <c r="O67" s="448">
        <v>90</v>
      </c>
      <c r="P67" s="448">
        <v>90</v>
      </c>
      <c r="Q67" s="449">
        <v>90</v>
      </c>
    </row>
    <row r="68" spans="1:17" ht="42" customHeight="1" thickBot="1">
      <c r="A68" s="2915"/>
      <c r="B68" s="2917"/>
      <c r="C68" s="2919"/>
      <c r="D68" s="2921"/>
      <c r="E68" s="2923"/>
      <c r="F68" s="2925"/>
      <c r="G68" s="450" t="s">
        <v>12</v>
      </c>
      <c r="H68" s="451">
        <f t="shared" ref="H68:M68" si="16">SUM(H67:H67)</f>
        <v>17</v>
      </c>
      <c r="I68" s="451">
        <f t="shared" si="16"/>
        <v>17</v>
      </c>
      <c r="J68" s="451">
        <f t="shared" si="16"/>
        <v>0</v>
      </c>
      <c r="K68" s="452">
        <f t="shared" si="16"/>
        <v>0</v>
      </c>
      <c r="L68" s="381">
        <f t="shared" si="16"/>
        <v>15</v>
      </c>
      <c r="M68" s="452">
        <f t="shared" si="16"/>
        <v>20</v>
      </c>
      <c r="N68" s="2932"/>
      <c r="O68" s="453"/>
      <c r="P68" s="453"/>
      <c r="Q68" s="454"/>
    </row>
    <row r="69" spans="1:17">
      <c r="A69" s="1503" t="s">
        <v>13</v>
      </c>
      <c r="B69" s="428" t="s">
        <v>11</v>
      </c>
      <c r="C69" s="2918" t="s">
        <v>35</v>
      </c>
      <c r="D69" s="2933" t="s">
        <v>308</v>
      </c>
      <c r="E69" s="2868" t="s">
        <v>41</v>
      </c>
      <c r="F69" s="2924" t="s">
        <v>273</v>
      </c>
      <c r="G69" s="447" t="s">
        <v>37</v>
      </c>
      <c r="H69" s="348">
        <f>I69+K69</f>
        <v>0</v>
      </c>
      <c r="I69" s="347">
        <v>0</v>
      </c>
      <c r="J69" s="347">
        <v>0</v>
      </c>
      <c r="K69" s="349">
        <v>0</v>
      </c>
      <c r="L69" s="409">
        <v>30</v>
      </c>
      <c r="M69" s="377">
        <v>0</v>
      </c>
      <c r="N69" s="2936" t="s">
        <v>309</v>
      </c>
      <c r="O69" s="448">
        <v>0</v>
      </c>
      <c r="P69" s="448">
        <v>800</v>
      </c>
      <c r="Q69" s="449">
        <v>0</v>
      </c>
    </row>
    <row r="70" spans="1:17" ht="28.2" customHeight="1" thickBot="1">
      <c r="A70" s="455"/>
      <c r="B70" s="430"/>
      <c r="C70" s="2919"/>
      <c r="D70" s="2934"/>
      <c r="E70" s="2869"/>
      <c r="F70" s="2935"/>
      <c r="G70" s="450" t="s">
        <v>12</v>
      </c>
      <c r="H70" s="451">
        <f t="shared" ref="H70:M70" si="17">SUM(H69:H69)</f>
        <v>0</v>
      </c>
      <c r="I70" s="451">
        <f t="shared" si="17"/>
        <v>0</v>
      </c>
      <c r="J70" s="451">
        <f t="shared" si="17"/>
        <v>0</v>
      </c>
      <c r="K70" s="452">
        <f t="shared" si="17"/>
        <v>0</v>
      </c>
      <c r="L70" s="381">
        <f t="shared" si="17"/>
        <v>30</v>
      </c>
      <c r="M70" s="452">
        <f t="shared" si="17"/>
        <v>0</v>
      </c>
      <c r="N70" s="2937"/>
      <c r="O70" s="783"/>
      <c r="P70" s="784"/>
      <c r="Q70" s="785"/>
    </row>
    <row r="71" spans="1:17" ht="13.8" thickBot="1">
      <c r="A71" s="1504" t="s">
        <v>13</v>
      </c>
      <c r="B71" s="1507" t="s">
        <v>11</v>
      </c>
      <c r="C71" s="2938" t="s">
        <v>14</v>
      </c>
      <c r="D71" s="2939"/>
      <c r="E71" s="2939"/>
      <c r="F71" s="2939"/>
      <c r="G71" s="2939"/>
      <c r="H71" s="786">
        <f>H68+H70</f>
        <v>17</v>
      </c>
      <c r="I71" s="786">
        <f t="shared" ref="I71:M71" si="18">I68+I70</f>
        <v>17</v>
      </c>
      <c r="J71" s="786">
        <f t="shared" si="18"/>
        <v>0</v>
      </c>
      <c r="K71" s="786">
        <f t="shared" si="18"/>
        <v>0</v>
      </c>
      <c r="L71" s="786">
        <f t="shared" si="18"/>
        <v>45</v>
      </c>
      <c r="M71" s="786">
        <f t="shared" si="18"/>
        <v>20</v>
      </c>
      <c r="N71" s="787"/>
      <c r="O71" s="394"/>
      <c r="P71" s="394"/>
      <c r="Q71" s="395"/>
    </row>
    <row r="72" spans="1:17" ht="13.8" thickBot="1">
      <c r="A72" s="344" t="s">
        <v>13</v>
      </c>
      <c r="B72" s="396" t="s">
        <v>13</v>
      </c>
      <c r="C72" s="2875" t="s">
        <v>544</v>
      </c>
      <c r="D72" s="2876"/>
      <c r="E72" s="2940"/>
      <c r="F72" s="2940"/>
      <c r="G72" s="2940"/>
      <c r="H72" s="2940"/>
      <c r="I72" s="2940"/>
      <c r="J72" s="2940"/>
      <c r="K72" s="2940"/>
      <c r="L72" s="2940"/>
      <c r="M72" s="2940"/>
      <c r="N72" s="2876"/>
      <c r="O72" s="2876"/>
      <c r="P72" s="2876"/>
      <c r="Q72" s="2877"/>
    </row>
    <row r="73" spans="1:17" s="671" customFormat="1">
      <c r="A73" s="1503" t="s">
        <v>13</v>
      </c>
      <c r="B73" s="428" t="s">
        <v>13</v>
      </c>
      <c r="C73" s="2918" t="s">
        <v>40</v>
      </c>
      <c r="D73" s="2933" t="s">
        <v>545</v>
      </c>
      <c r="E73" s="2786" t="s">
        <v>41</v>
      </c>
      <c r="F73" s="2924" t="s">
        <v>273</v>
      </c>
      <c r="G73" s="1550" t="s">
        <v>37</v>
      </c>
      <c r="H73" s="347">
        <f>I73+K73</f>
        <v>80.3</v>
      </c>
      <c r="I73" s="347">
        <v>80.3</v>
      </c>
      <c r="J73" s="347">
        <v>0</v>
      </c>
      <c r="K73" s="347">
        <v>0</v>
      </c>
      <c r="L73" s="347">
        <v>90</v>
      </c>
      <c r="M73" s="919">
        <v>95</v>
      </c>
      <c r="N73" s="914"/>
      <c r="O73" s="353"/>
      <c r="P73" s="353"/>
      <c r="Q73" s="354"/>
    </row>
    <row r="74" spans="1:17" s="671" customFormat="1" ht="27.6" customHeight="1" thickBot="1">
      <c r="A74" s="455"/>
      <c r="B74" s="430"/>
      <c r="C74" s="2919"/>
      <c r="D74" s="2934"/>
      <c r="E74" s="2788"/>
      <c r="F74" s="2925"/>
      <c r="G74" s="917" t="s">
        <v>12</v>
      </c>
      <c r="H74" s="415">
        <f t="shared" ref="H74:M74" si="19">SUM(H73:H73)</f>
        <v>80.3</v>
      </c>
      <c r="I74" s="415">
        <f t="shared" si="19"/>
        <v>80.3</v>
      </c>
      <c r="J74" s="415">
        <f t="shared" si="19"/>
        <v>0</v>
      </c>
      <c r="K74" s="415">
        <f t="shared" si="19"/>
        <v>0</v>
      </c>
      <c r="L74" s="415">
        <f t="shared" si="19"/>
        <v>90</v>
      </c>
      <c r="M74" s="920">
        <f t="shared" si="19"/>
        <v>95</v>
      </c>
      <c r="N74" s="915"/>
      <c r="O74" s="453"/>
      <c r="P74" s="456"/>
      <c r="Q74" s="454"/>
    </row>
    <row r="75" spans="1:17">
      <c r="A75" s="2914"/>
      <c r="B75" s="2916"/>
      <c r="C75" s="2918"/>
      <c r="D75" s="2926" t="s">
        <v>310</v>
      </c>
      <c r="E75" s="2927"/>
      <c r="F75" s="2928"/>
      <c r="G75" s="918"/>
      <c r="H75" s="921"/>
      <c r="I75" s="922"/>
      <c r="J75" s="922"/>
      <c r="K75" s="922"/>
      <c r="L75" s="922"/>
      <c r="M75" s="923"/>
      <c r="N75" s="2929" t="s">
        <v>311</v>
      </c>
      <c r="O75" s="448">
        <v>2000</v>
      </c>
      <c r="P75" s="448">
        <v>2500</v>
      </c>
      <c r="Q75" s="449">
        <v>2600</v>
      </c>
    </row>
    <row r="76" spans="1:17" ht="25.2" customHeight="1" thickBot="1">
      <c r="A76" s="2915"/>
      <c r="B76" s="2917"/>
      <c r="C76" s="2919"/>
      <c r="D76" s="2921"/>
      <c r="E76" s="2788"/>
      <c r="F76" s="2925"/>
      <c r="G76" s="912"/>
      <c r="H76" s="911"/>
      <c r="I76" s="924"/>
      <c r="J76" s="924"/>
      <c r="K76" s="924"/>
      <c r="L76" s="924"/>
      <c r="M76" s="925"/>
      <c r="N76" s="2930"/>
      <c r="O76" s="453"/>
      <c r="P76" s="453"/>
      <c r="Q76" s="454"/>
    </row>
    <row r="77" spans="1:17" ht="24" customHeight="1">
      <c r="A77" s="1643"/>
      <c r="B77" s="428"/>
      <c r="C77" s="2918"/>
      <c r="D77" s="2933" t="s">
        <v>862</v>
      </c>
      <c r="E77" s="2786"/>
      <c r="F77" s="2924"/>
      <c r="G77" s="913"/>
      <c r="H77" s="926"/>
      <c r="I77" s="927"/>
      <c r="J77" s="927"/>
      <c r="K77" s="927"/>
      <c r="L77" s="927"/>
      <c r="M77" s="928"/>
      <c r="N77" s="914" t="s">
        <v>863</v>
      </c>
      <c r="O77" s="353">
        <v>10</v>
      </c>
      <c r="P77" s="353">
        <v>12</v>
      </c>
      <c r="Q77" s="354">
        <v>15</v>
      </c>
    </row>
    <row r="78" spans="1:17" ht="22.8" customHeight="1" thickBot="1">
      <c r="A78" s="455"/>
      <c r="B78" s="430"/>
      <c r="C78" s="2919"/>
      <c r="D78" s="2934"/>
      <c r="E78" s="2788"/>
      <c r="F78" s="2925"/>
      <c r="G78" s="912"/>
      <c r="H78" s="911"/>
      <c r="I78" s="924"/>
      <c r="J78" s="924"/>
      <c r="K78" s="924"/>
      <c r="L78" s="924"/>
      <c r="M78" s="925"/>
      <c r="N78" s="915" t="s">
        <v>864</v>
      </c>
      <c r="O78" s="453">
        <v>15</v>
      </c>
      <c r="P78" s="456">
        <v>15</v>
      </c>
      <c r="Q78" s="454">
        <v>15</v>
      </c>
    </row>
    <row r="79" spans="1:17">
      <c r="A79" s="1503"/>
      <c r="B79" s="428"/>
      <c r="C79" s="2918"/>
      <c r="D79" s="2933" t="s">
        <v>312</v>
      </c>
      <c r="E79" s="2786"/>
      <c r="F79" s="2924"/>
      <c r="G79" s="913"/>
      <c r="H79" s="926"/>
      <c r="I79" s="927"/>
      <c r="J79" s="927"/>
      <c r="K79" s="927"/>
      <c r="L79" s="927"/>
      <c r="M79" s="928"/>
      <c r="N79" s="2929" t="s">
        <v>313</v>
      </c>
      <c r="O79" s="448">
        <v>50</v>
      </c>
      <c r="P79" s="448">
        <v>50</v>
      </c>
      <c r="Q79" s="449">
        <v>50</v>
      </c>
    </row>
    <row r="80" spans="1:17" ht="13.8" thickBot="1">
      <c r="A80" s="455"/>
      <c r="B80" s="430"/>
      <c r="C80" s="2919"/>
      <c r="D80" s="2934"/>
      <c r="E80" s="2788"/>
      <c r="F80" s="2925"/>
      <c r="G80" s="912"/>
      <c r="H80" s="911"/>
      <c r="I80" s="924"/>
      <c r="J80" s="924"/>
      <c r="K80" s="924"/>
      <c r="L80" s="924"/>
      <c r="M80" s="925"/>
      <c r="N80" s="2930"/>
      <c r="O80" s="453"/>
      <c r="P80" s="456"/>
      <c r="Q80" s="454"/>
    </row>
    <row r="81" spans="1:17">
      <c r="A81" s="1503"/>
      <c r="B81" s="428"/>
      <c r="C81" s="2918"/>
      <c r="D81" s="2941" t="s">
        <v>546</v>
      </c>
      <c r="E81" s="2786"/>
      <c r="F81" s="2924"/>
      <c r="G81" s="913"/>
      <c r="H81" s="926"/>
      <c r="I81" s="927"/>
      <c r="J81" s="927"/>
      <c r="K81" s="927"/>
      <c r="L81" s="927"/>
      <c r="M81" s="928"/>
      <c r="N81" s="2943" t="s">
        <v>314</v>
      </c>
      <c r="O81" s="448">
        <v>1</v>
      </c>
      <c r="P81" s="448">
        <v>1</v>
      </c>
      <c r="Q81" s="449">
        <v>1</v>
      </c>
    </row>
    <row r="82" spans="1:17" ht="13.8" thickBot="1">
      <c r="A82" s="455"/>
      <c r="B82" s="430"/>
      <c r="C82" s="2919"/>
      <c r="D82" s="2942"/>
      <c r="E82" s="2788"/>
      <c r="F82" s="2925"/>
      <c r="G82" s="912"/>
      <c r="H82" s="911"/>
      <c r="I82" s="924"/>
      <c r="J82" s="924"/>
      <c r="K82" s="924"/>
      <c r="L82" s="924"/>
      <c r="M82" s="925"/>
      <c r="N82" s="2944"/>
      <c r="O82" s="453"/>
      <c r="P82" s="456"/>
      <c r="Q82" s="454"/>
    </row>
    <row r="83" spans="1:17">
      <c r="A83" s="2914"/>
      <c r="B83" s="2916"/>
      <c r="C83" s="2918"/>
      <c r="D83" s="2920" t="s">
        <v>315</v>
      </c>
      <c r="E83" s="2786"/>
      <c r="F83" s="2924"/>
      <c r="G83" s="913"/>
      <c r="H83" s="926"/>
      <c r="I83" s="927"/>
      <c r="J83" s="927"/>
      <c r="K83" s="927"/>
      <c r="L83" s="927"/>
      <c r="M83" s="928"/>
      <c r="N83" s="2929" t="s">
        <v>316</v>
      </c>
      <c r="O83" s="448">
        <v>70</v>
      </c>
      <c r="P83" s="448">
        <v>70</v>
      </c>
      <c r="Q83" s="449">
        <v>70</v>
      </c>
    </row>
    <row r="84" spans="1:17" ht="24.6" customHeight="1" thickBot="1">
      <c r="A84" s="2915"/>
      <c r="B84" s="2917"/>
      <c r="C84" s="2919"/>
      <c r="D84" s="2921"/>
      <c r="E84" s="2788"/>
      <c r="F84" s="2925"/>
      <c r="G84" s="912"/>
      <c r="H84" s="911"/>
      <c r="I84" s="924"/>
      <c r="J84" s="924"/>
      <c r="K84" s="924"/>
      <c r="L84" s="924"/>
      <c r="M84" s="925"/>
      <c r="N84" s="2945"/>
      <c r="O84" s="453"/>
      <c r="P84" s="453"/>
      <c r="Q84" s="454"/>
    </row>
    <row r="85" spans="1:17">
      <c r="A85" s="1503"/>
      <c r="B85" s="428"/>
      <c r="C85" s="2918"/>
      <c r="D85" s="2933" t="s">
        <v>317</v>
      </c>
      <c r="E85" s="2786"/>
      <c r="F85" s="2924"/>
      <c r="G85" s="913"/>
      <c r="H85" s="926"/>
      <c r="I85" s="927"/>
      <c r="J85" s="927"/>
      <c r="K85" s="927"/>
      <c r="L85" s="927"/>
      <c r="M85" s="928"/>
      <c r="N85" s="1498" t="s">
        <v>318</v>
      </c>
      <c r="O85" s="448">
        <v>1</v>
      </c>
      <c r="P85" s="448">
        <v>1</v>
      </c>
      <c r="Q85" s="449">
        <v>1</v>
      </c>
    </row>
    <row r="86" spans="1:17" ht="22.95" customHeight="1" thickBot="1">
      <c r="A86" s="455"/>
      <c r="B86" s="430"/>
      <c r="C86" s="2919"/>
      <c r="D86" s="2934"/>
      <c r="E86" s="2788"/>
      <c r="F86" s="2925"/>
      <c r="G86" s="912"/>
      <c r="H86" s="911"/>
      <c r="I86" s="924"/>
      <c r="J86" s="924"/>
      <c r="K86" s="924"/>
      <c r="L86" s="924"/>
      <c r="M86" s="925"/>
      <c r="N86" s="916"/>
      <c r="O86" s="453"/>
      <c r="P86" s="456"/>
      <c r="Q86" s="454"/>
    </row>
    <row r="87" spans="1:17">
      <c r="A87" s="1503"/>
      <c r="B87" s="428"/>
      <c r="C87" s="2918"/>
      <c r="D87" s="2933" t="s">
        <v>319</v>
      </c>
      <c r="E87" s="2786"/>
      <c r="F87" s="2924"/>
      <c r="G87" s="913"/>
      <c r="H87" s="926"/>
      <c r="I87" s="927"/>
      <c r="J87" s="927"/>
      <c r="K87" s="927"/>
      <c r="L87" s="927"/>
      <c r="M87" s="928"/>
      <c r="N87" s="1498" t="s">
        <v>318</v>
      </c>
      <c r="O87" s="448">
        <v>44</v>
      </c>
      <c r="P87" s="448">
        <v>46</v>
      </c>
      <c r="Q87" s="449">
        <v>48</v>
      </c>
    </row>
    <row r="88" spans="1:17" ht="28.2" customHeight="1" thickBot="1">
      <c r="A88" s="455"/>
      <c r="B88" s="430"/>
      <c r="C88" s="2919"/>
      <c r="D88" s="2934"/>
      <c r="E88" s="2788"/>
      <c r="F88" s="2925"/>
      <c r="G88" s="912"/>
      <c r="H88" s="911"/>
      <c r="I88" s="924"/>
      <c r="J88" s="924"/>
      <c r="K88" s="924"/>
      <c r="L88" s="924"/>
      <c r="M88" s="925"/>
      <c r="N88" s="916"/>
      <c r="O88" s="453"/>
      <c r="P88" s="456"/>
      <c r="Q88" s="454"/>
    </row>
    <row r="89" spans="1:17">
      <c r="A89" s="1503"/>
      <c r="B89" s="428"/>
      <c r="C89" s="2918"/>
      <c r="D89" s="2941" t="s">
        <v>320</v>
      </c>
      <c r="E89" s="2786"/>
      <c r="F89" s="2924"/>
      <c r="G89" s="913"/>
      <c r="H89" s="926"/>
      <c r="I89" s="927"/>
      <c r="J89" s="927"/>
      <c r="K89" s="927"/>
      <c r="L89" s="927"/>
      <c r="M89" s="928"/>
      <c r="N89" s="2943" t="s">
        <v>321</v>
      </c>
      <c r="O89" s="448">
        <v>44</v>
      </c>
      <c r="P89" s="448">
        <v>46</v>
      </c>
      <c r="Q89" s="449">
        <v>48</v>
      </c>
    </row>
    <row r="90" spans="1:17" ht="30.6" customHeight="1" thickBot="1">
      <c r="A90" s="455"/>
      <c r="B90" s="430"/>
      <c r="C90" s="2919"/>
      <c r="D90" s="2942"/>
      <c r="E90" s="2788"/>
      <c r="F90" s="2925"/>
      <c r="G90" s="912"/>
      <c r="H90" s="911"/>
      <c r="I90" s="924"/>
      <c r="J90" s="924"/>
      <c r="K90" s="924"/>
      <c r="L90" s="924"/>
      <c r="M90" s="925"/>
      <c r="N90" s="2944"/>
      <c r="O90" s="453"/>
      <c r="P90" s="456"/>
      <c r="Q90" s="454"/>
    </row>
    <row r="91" spans="1:17">
      <c r="A91" s="1503"/>
      <c r="B91" s="428"/>
      <c r="C91" s="2918"/>
      <c r="D91" s="2933" t="s">
        <v>322</v>
      </c>
      <c r="E91" s="2786"/>
      <c r="F91" s="2924"/>
      <c r="G91" s="913"/>
      <c r="H91" s="926"/>
      <c r="I91" s="927"/>
      <c r="J91" s="927"/>
      <c r="K91" s="927"/>
      <c r="L91" s="927"/>
      <c r="M91" s="928"/>
      <c r="N91" s="2929" t="s">
        <v>323</v>
      </c>
      <c r="O91" s="448">
        <v>3</v>
      </c>
      <c r="P91" s="448">
        <v>3</v>
      </c>
      <c r="Q91" s="449">
        <v>2</v>
      </c>
    </row>
    <row r="92" spans="1:17" ht="13.8" thickBot="1">
      <c r="A92" s="455"/>
      <c r="B92" s="430"/>
      <c r="C92" s="2919"/>
      <c r="D92" s="2934"/>
      <c r="E92" s="2788"/>
      <c r="F92" s="2925"/>
      <c r="G92" s="912"/>
      <c r="H92" s="911"/>
      <c r="I92" s="924"/>
      <c r="J92" s="924"/>
      <c r="K92" s="924"/>
      <c r="L92" s="924"/>
      <c r="M92" s="925"/>
      <c r="N92" s="2944"/>
      <c r="O92" s="453"/>
      <c r="P92" s="456"/>
      <c r="Q92" s="454"/>
    </row>
    <row r="93" spans="1:17">
      <c r="A93" s="1503"/>
      <c r="B93" s="428"/>
      <c r="C93" s="2918"/>
      <c r="D93" s="2933" t="s">
        <v>324</v>
      </c>
      <c r="E93" s="2786"/>
      <c r="F93" s="2924"/>
      <c r="G93" s="913"/>
      <c r="H93" s="926"/>
      <c r="I93" s="927"/>
      <c r="J93" s="927"/>
      <c r="K93" s="927"/>
      <c r="L93" s="927"/>
      <c r="M93" s="928"/>
      <c r="N93" s="2929" t="s">
        <v>325</v>
      </c>
      <c r="O93" s="448">
        <v>3</v>
      </c>
      <c r="P93" s="448">
        <v>3</v>
      </c>
      <c r="Q93" s="449">
        <v>3</v>
      </c>
    </row>
    <row r="94" spans="1:17" ht="28.2" customHeight="1" thickBot="1">
      <c r="A94" s="455"/>
      <c r="B94" s="430"/>
      <c r="C94" s="2919"/>
      <c r="D94" s="2934"/>
      <c r="E94" s="2788"/>
      <c r="F94" s="2925"/>
      <c r="G94" s="912"/>
      <c r="H94" s="911"/>
      <c r="I94" s="924"/>
      <c r="J94" s="924"/>
      <c r="K94" s="924"/>
      <c r="L94" s="924"/>
      <c r="M94" s="925"/>
      <c r="N94" s="2945"/>
      <c r="O94" s="453"/>
      <c r="P94" s="456"/>
      <c r="Q94" s="454"/>
    </row>
    <row r="95" spans="1:17">
      <c r="A95" s="1503"/>
      <c r="B95" s="428"/>
      <c r="C95" s="2918"/>
      <c r="D95" s="2933" t="s">
        <v>326</v>
      </c>
      <c r="E95" s="2786"/>
      <c r="F95" s="2924"/>
      <c r="G95" s="913"/>
      <c r="H95" s="926"/>
      <c r="I95" s="927"/>
      <c r="J95" s="927"/>
      <c r="K95" s="927"/>
      <c r="L95" s="927"/>
      <c r="M95" s="928"/>
      <c r="N95" s="2929" t="s">
        <v>327</v>
      </c>
      <c r="O95" s="448">
        <v>20</v>
      </c>
      <c r="P95" s="448">
        <v>22</v>
      </c>
      <c r="Q95" s="449">
        <v>24</v>
      </c>
    </row>
    <row r="96" spans="1:17" ht="38.4" customHeight="1" thickBot="1">
      <c r="A96" s="455"/>
      <c r="B96" s="430"/>
      <c r="C96" s="2919"/>
      <c r="D96" s="2934"/>
      <c r="E96" s="2788"/>
      <c r="F96" s="2925"/>
      <c r="G96" s="912"/>
      <c r="H96" s="911"/>
      <c r="I96" s="924"/>
      <c r="J96" s="924"/>
      <c r="K96" s="924"/>
      <c r="L96" s="924"/>
      <c r="M96" s="925"/>
      <c r="N96" s="2945"/>
      <c r="O96" s="453"/>
      <c r="P96" s="456"/>
      <c r="Q96" s="454"/>
    </row>
    <row r="97" spans="1:17">
      <c r="A97" s="1503"/>
      <c r="B97" s="428"/>
      <c r="C97" s="2918"/>
      <c r="D97" s="2933" t="s">
        <v>328</v>
      </c>
      <c r="E97" s="2786"/>
      <c r="F97" s="2924"/>
      <c r="G97" s="913"/>
      <c r="H97" s="926"/>
      <c r="I97" s="927"/>
      <c r="J97" s="927"/>
      <c r="K97" s="927"/>
      <c r="L97" s="927"/>
      <c r="M97" s="928"/>
      <c r="N97" s="2929" t="s">
        <v>549</v>
      </c>
      <c r="O97" s="448">
        <v>10</v>
      </c>
      <c r="P97" s="448">
        <v>12</v>
      </c>
      <c r="Q97" s="449">
        <v>15</v>
      </c>
    </row>
    <row r="98" spans="1:17" ht="42" customHeight="1" thickBot="1">
      <c r="A98" s="455"/>
      <c r="B98" s="430"/>
      <c r="C98" s="2919"/>
      <c r="D98" s="2934"/>
      <c r="E98" s="2788"/>
      <c r="F98" s="2925"/>
      <c r="G98" s="912"/>
      <c r="H98" s="911"/>
      <c r="I98" s="924"/>
      <c r="J98" s="924"/>
      <c r="K98" s="924"/>
      <c r="L98" s="924"/>
      <c r="M98" s="925"/>
      <c r="N98" s="2945"/>
      <c r="O98" s="453"/>
      <c r="P98" s="456"/>
      <c r="Q98" s="454"/>
    </row>
    <row r="99" spans="1:17" s="671" customFormat="1" ht="24.6" customHeight="1">
      <c r="A99" s="1503"/>
      <c r="B99" s="428"/>
      <c r="C99" s="2918"/>
      <c r="D99" s="2933" t="s">
        <v>547</v>
      </c>
      <c r="E99" s="2786"/>
      <c r="F99" s="2924"/>
      <c r="G99" s="913"/>
      <c r="H99" s="926"/>
      <c r="I99" s="927"/>
      <c r="J99" s="927"/>
      <c r="K99" s="927"/>
      <c r="L99" s="927"/>
      <c r="M99" s="928"/>
      <c r="N99" s="2929" t="s">
        <v>548</v>
      </c>
      <c r="O99" s="448">
        <v>2</v>
      </c>
      <c r="P99" s="448">
        <v>4</v>
      </c>
      <c r="Q99" s="449">
        <v>6</v>
      </c>
    </row>
    <row r="100" spans="1:17" s="671" customFormat="1" ht="12.6" customHeight="1" thickBot="1">
      <c r="A100" s="455"/>
      <c r="B100" s="430"/>
      <c r="C100" s="2919"/>
      <c r="D100" s="2934"/>
      <c r="E100" s="2788"/>
      <c r="F100" s="2925"/>
      <c r="G100" s="912"/>
      <c r="H100" s="911"/>
      <c r="I100" s="924"/>
      <c r="J100" s="924"/>
      <c r="K100" s="924"/>
      <c r="L100" s="924"/>
      <c r="M100" s="925"/>
      <c r="N100" s="2945"/>
      <c r="O100" s="453"/>
      <c r="P100" s="456"/>
      <c r="Q100" s="454"/>
    </row>
    <row r="101" spans="1:17" ht="19.2" customHeight="1" thickBot="1">
      <c r="A101" s="344" t="s">
        <v>13</v>
      </c>
      <c r="B101" s="396" t="s">
        <v>13</v>
      </c>
      <c r="C101" s="2938" t="s">
        <v>14</v>
      </c>
      <c r="D101" s="2939"/>
      <c r="E101" s="2939"/>
      <c r="F101" s="2939"/>
      <c r="G101" s="2939"/>
      <c r="H101" s="423">
        <f>H74*1</f>
        <v>80.3</v>
      </c>
      <c r="I101" s="929">
        <f t="shared" ref="I101:M101" si="20">I74*1</f>
        <v>80.3</v>
      </c>
      <c r="J101" s="423">
        <f t="shared" si="20"/>
        <v>0</v>
      </c>
      <c r="K101" s="929">
        <f t="shared" si="20"/>
        <v>0</v>
      </c>
      <c r="L101" s="423">
        <f t="shared" si="20"/>
        <v>90</v>
      </c>
      <c r="M101" s="786">
        <f t="shared" si="20"/>
        <v>95</v>
      </c>
      <c r="N101" s="457"/>
      <c r="O101" s="425"/>
      <c r="P101" s="425"/>
      <c r="Q101" s="426"/>
    </row>
    <row r="102" spans="1:17" ht="13.8" thickBot="1">
      <c r="A102" s="422" t="s">
        <v>11</v>
      </c>
      <c r="B102" s="2905" t="s">
        <v>64</v>
      </c>
      <c r="C102" s="2906"/>
      <c r="D102" s="2906"/>
      <c r="E102" s="2906"/>
      <c r="F102" s="2906"/>
      <c r="G102" s="2907"/>
      <c r="H102" s="458">
        <f>H101+H71</f>
        <v>97.3</v>
      </c>
      <c r="I102" s="458">
        <f t="shared" ref="I102:M102" si="21">I101+I71</f>
        <v>97.3</v>
      </c>
      <c r="J102" s="458">
        <f t="shared" si="21"/>
        <v>0</v>
      </c>
      <c r="K102" s="458">
        <f t="shared" si="21"/>
        <v>0</v>
      </c>
      <c r="L102" s="458">
        <f t="shared" si="21"/>
        <v>135</v>
      </c>
      <c r="M102" s="930">
        <f t="shared" si="21"/>
        <v>115</v>
      </c>
      <c r="N102" s="459"/>
      <c r="O102" s="459"/>
      <c r="P102" s="459"/>
      <c r="Q102" s="460"/>
    </row>
    <row r="103" spans="1:17" ht="13.8" thickBot="1">
      <c r="A103" s="461" t="s">
        <v>11</v>
      </c>
      <c r="B103" s="2946" t="s">
        <v>15</v>
      </c>
      <c r="C103" s="2946"/>
      <c r="D103" s="2946"/>
      <c r="E103" s="2946"/>
      <c r="F103" s="2946"/>
      <c r="G103" s="2946"/>
      <c r="H103" s="1620">
        <f>H102+H64</f>
        <v>45807.4</v>
      </c>
      <c r="I103" s="1620">
        <f t="shared" ref="I103:M103" si="22">I102+I64</f>
        <v>45402.100000000006</v>
      </c>
      <c r="J103" s="1620">
        <f t="shared" si="22"/>
        <v>36356.800000000003</v>
      </c>
      <c r="K103" s="1620">
        <f t="shared" si="22"/>
        <v>405.3</v>
      </c>
      <c r="L103" s="462">
        <f t="shared" si="22"/>
        <v>49568</v>
      </c>
      <c r="M103" s="462">
        <f t="shared" si="22"/>
        <v>54379</v>
      </c>
      <c r="N103" s="2947"/>
      <c r="O103" s="2947"/>
      <c r="P103" s="2947"/>
      <c r="Q103" s="2948"/>
    </row>
    <row r="104" spans="1:17" ht="19.2" customHeight="1">
      <c r="A104" s="463"/>
      <c r="B104" s="464"/>
      <c r="C104" s="464"/>
      <c r="D104" s="464"/>
      <c r="E104" s="464"/>
      <c r="F104" s="1499"/>
      <c r="G104" s="1500"/>
      <c r="H104" s="1436"/>
      <c r="I104" s="1436"/>
      <c r="J104" s="1436"/>
      <c r="K104" s="1437"/>
      <c r="L104" s="1438"/>
      <c r="M104" s="1500"/>
      <c r="N104" s="465"/>
      <c r="O104" s="465"/>
      <c r="P104" s="465"/>
      <c r="Q104" s="465"/>
    </row>
    <row r="105" spans="1:17" s="671" customFormat="1" ht="19.2" customHeight="1">
      <c r="A105" s="463"/>
      <c r="B105" s="464"/>
      <c r="C105" s="464"/>
      <c r="D105" s="464"/>
      <c r="E105" s="464"/>
      <c r="F105" s="1499"/>
      <c r="G105" s="1500"/>
      <c r="H105" s="1439"/>
      <c r="I105" s="1439"/>
      <c r="J105" s="1439"/>
      <c r="K105" s="1439"/>
      <c r="L105" s="1500"/>
      <c r="M105" s="1500"/>
      <c r="N105" s="465"/>
      <c r="O105" s="465"/>
      <c r="P105" s="465"/>
      <c r="Q105" s="465"/>
    </row>
    <row r="106" spans="1:17" ht="13.8" thickBot="1">
      <c r="A106" s="463"/>
      <c r="B106" s="464"/>
      <c r="C106" s="464"/>
      <c r="D106" s="464"/>
      <c r="E106" s="464"/>
      <c r="F106" s="2949" t="s">
        <v>16</v>
      </c>
      <c r="G106" s="2950"/>
      <c r="H106" s="2950"/>
      <c r="I106" s="2950"/>
      <c r="J106" s="2950"/>
      <c r="K106" s="2950"/>
      <c r="L106" s="2950"/>
      <c r="M106" s="2950"/>
      <c r="N106" s="465"/>
      <c r="O106" s="465"/>
      <c r="P106" s="465"/>
      <c r="Q106" s="465"/>
    </row>
    <row r="107" spans="1:17" ht="43.95" customHeight="1" thickBot="1">
      <c r="A107" s="334"/>
      <c r="B107" s="334"/>
      <c r="C107" s="2951" t="s">
        <v>17</v>
      </c>
      <c r="D107" s="2952"/>
      <c r="E107" s="2952"/>
      <c r="F107" s="2952"/>
      <c r="G107" s="2953"/>
      <c r="H107" s="2813" t="s">
        <v>530</v>
      </c>
      <c r="I107" s="2814"/>
      <c r="J107" s="2814"/>
      <c r="K107" s="2815"/>
      <c r="L107" s="1058"/>
      <c r="M107" s="466"/>
      <c r="N107" s="334"/>
      <c r="O107" s="467"/>
      <c r="P107" s="334"/>
      <c r="Q107" s="334"/>
    </row>
    <row r="108" spans="1:17" ht="13.8" thickBot="1">
      <c r="A108" s="334"/>
      <c r="B108" s="334"/>
      <c r="C108" s="2966" t="s">
        <v>18</v>
      </c>
      <c r="D108" s="2967"/>
      <c r="E108" s="2967"/>
      <c r="F108" s="2967"/>
      <c r="G108" s="2968"/>
      <c r="H108" s="2969">
        <f>H109+H110+H111+H112+H113+H114+H115</f>
        <v>45807.399999999994</v>
      </c>
      <c r="I108" s="2970"/>
      <c r="J108" s="2970"/>
      <c r="K108" s="2971"/>
      <c r="L108" s="1058"/>
      <c r="M108" s="466"/>
      <c r="N108" s="1435"/>
      <c r="O108" s="467"/>
      <c r="P108" s="334"/>
      <c r="Q108" s="334"/>
    </row>
    <row r="109" spans="1:17">
      <c r="A109" s="334"/>
      <c r="B109" s="334"/>
      <c r="C109" s="2972" t="s">
        <v>65</v>
      </c>
      <c r="D109" s="2973"/>
      <c r="E109" s="2973"/>
      <c r="F109" s="2973"/>
      <c r="G109" s="2974"/>
      <c r="H109" s="2975">
        <v>18860.900000000001</v>
      </c>
      <c r="I109" s="2976"/>
      <c r="J109" s="2976"/>
      <c r="K109" s="2977"/>
      <c r="L109" s="466"/>
      <c r="M109" s="466"/>
      <c r="N109" s="334"/>
      <c r="O109" s="467"/>
      <c r="P109" s="334"/>
      <c r="Q109" s="334"/>
    </row>
    <row r="110" spans="1:17">
      <c r="A110" s="334"/>
      <c r="B110" s="334"/>
      <c r="C110" s="2963" t="s">
        <v>597</v>
      </c>
      <c r="D110" s="2964"/>
      <c r="E110" s="2964"/>
      <c r="F110" s="2964"/>
      <c r="G110" s="2965"/>
      <c r="H110" s="2960">
        <v>22417.4</v>
      </c>
      <c r="I110" s="2961"/>
      <c r="J110" s="2961"/>
      <c r="K110" s="2962"/>
      <c r="L110" s="466"/>
      <c r="M110" s="466"/>
      <c r="N110" s="334"/>
      <c r="O110" s="467"/>
      <c r="P110" s="334"/>
      <c r="Q110" s="334"/>
    </row>
    <row r="111" spans="1:17">
      <c r="A111" s="334"/>
      <c r="B111" s="334"/>
      <c r="C111" s="2954" t="s">
        <v>262</v>
      </c>
      <c r="D111" s="2955"/>
      <c r="E111" s="2955"/>
      <c r="F111" s="2955"/>
      <c r="G111" s="2956"/>
      <c r="H111" s="2957">
        <v>2077.6</v>
      </c>
      <c r="I111" s="2958"/>
      <c r="J111" s="2958"/>
      <c r="K111" s="2959"/>
      <c r="L111" s="466"/>
      <c r="M111" s="466"/>
      <c r="N111" s="334"/>
      <c r="O111" s="467"/>
      <c r="P111" s="334"/>
      <c r="Q111" s="334"/>
    </row>
    <row r="112" spans="1:17" ht="23.4" customHeight="1">
      <c r="A112" s="334"/>
      <c r="B112" s="334"/>
      <c r="C112" s="2954" t="s">
        <v>599</v>
      </c>
      <c r="D112" s="2955"/>
      <c r="E112" s="2955"/>
      <c r="F112" s="2955"/>
      <c r="G112" s="2956"/>
      <c r="H112" s="2960">
        <v>1781.1</v>
      </c>
      <c r="I112" s="2961"/>
      <c r="J112" s="2961"/>
      <c r="K112" s="2962"/>
      <c r="L112" s="466"/>
      <c r="M112" s="466"/>
      <c r="N112" s="334"/>
      <c r="O112" s="467"/>
      <c r="P112" s="334"/>
      <c r="Q112" s="334"/>
    </row>
    <row r="113" spans="1:17">
      <c r="A113" s="334"/>
      <c r="B113" s="334"/>
      <c r="C113" s="2963" t="s">
        <v>258</v>
      </c>
      <c r="D113" s="2964"/>
      <c r="E113" s="2964"/>
      <c r="F113" s="2964"/>
      <c r="G113" s="2965"/>
      <c r="H113" s="2960">
        <v>69.7</v>
      </c>
      <c r="I113" s="2961"/>
      <c r="J113" s="2961"/>
      <c r="K113" s="2962"/>
      <c r="L113" s="466"/>
      <c r="M113" s="466"/>
      <c r="N113" s="334"/>
      <c r="O113" s="467"/>
      <c r="P113" s="334"/>
      <c r="Q113" s="334"/>
    </row>
    <row r="114" spans="1:17">
      <c r="A114" s="334"/>
      <c r="B114" s="334"/>
      <c r="C114" s="2972" t="s">
        <v>67</v>
      </c>
      <c r="D114" s="2973"/>
      <c r="E114" s="2973"/>
      <c r="F114" s="2973"/>
      <c r="G114" s="2984"/>
      <c r="H114" s="2960"/>
      <c r="I114" s="2063"/>
      <c r="J114" s="2063"/>
      <c r="K114" s="2064"/>
      <c r="L114" s="466"/>
      <c r="M114" s="466"/>
      <c r="N114" s="334"/>
      <c r="O114" s="467"/>
      <c r="P114" s="334"/>
      <c r="Q114" s="334"/>
    </row>
    <row r="115" spans="1:17" ht="13.8" thickBot="1">
      <c r="A115" s="334"/>
      <c r="B115" s="334"/>
      <c r="C115" s="2985" t="s">
        <v>68</v>
      </c>
      <c r="D115" s="2986"/>
      <c r="E115" s="2986"/>
      <c r="F115" s="2986"/>
      <c r="G115" s="2987"/>
      <c r="H115" s="2988">
        <v>600.70000000000005</v>
      </c>
      <c r="I115" s="2989"/>
      <c r="J115" s="2989"/>
      <c r="K115" s="2990"/>
      <c r="L115" s="466"/>
      <c r="M115" s="466"/>
      <c r="N115" s="334"/>
      <c r="O115" s="467"/>
      <c r="P115" s="334"/>
      <c r="Q115" s="334"/>
    </row>
    <row r="116" spans="1:17" ht="13.8" thickBot="1">
      <c r="A116" s="334"/>
      <c r="B116" s="334"/>
      <c r="C116" s="2966" t="s">
        <v>19</v>
      </c>
      <c r="D116" s="2967"/>
      <c r="E116" s="2967"/>
      <c r="F116" s="2967"/>
      <c r="G116" s="2968"/>
      <c r="H116" s="2991">
        <f>H117*1</f>
        <v>0</v>
      </c>
      <c r="I116" s="2992"/>
      <c r="J116" s="2992"/>
      <c r="K116" s="2993"/>
      <c r="L116" s="466"/>
      <c r="M116" s="466"/>
      <c r="N116" s="334"/>
      <c r="O116" s="467"/>
      <c r="P116" s="334"/>
      <c r="Q116" s="334"/>
    </row>
    <row r="117" spans="1:17" ht="13.8" thickBot="1">
      <c r="A117" s="334"/>
      <c r="B117" s="334"/>
      <c r="C117" s="2954" t="s">
        <v>69</v>
      </c>
      <c r="D117" s="2955"/>
      <c r="E117" s="2955"/>
      <c r="F117" s="2955"/>
      <c r="G117" s="2978"/>
      <c r="H117" s="2961">
        <v>0</v>
      </c>
      <c r="I117" s="2961"/>
      <c r="J117" s="2961"/>
      <c r="K117" s="2962"/>
      <c r="L117" s="466"/>
      <c r="M117" s="466"/>
      <c r="N117" s="334"/>
      <c r="O117" s="467"/>
      <c r="P117" s="334"/>
      <c r="Q117" s="334"/>
    </row>
    <row r="118" spans="1:17" ht="13.8" thickBot="1">
      <c r="A118" s="466"/>
      <c r="B118" s="466"/>
      <c r="C118" s="2979" t="s">
        <v>20</v>
      </c>
      <c r="D118" s="2980"/>
      <c r="E118" s="2980"/>
      <c r="F118" s="2980"/>
      <c r="G118" s="2981"/>
      <c r="H118" s="2982">
        <f>H116+H108</f>
        <v>45807.399999999994</v>
      </c>
      <c r="I118" s="2982"/>
      <c r="J118" s="2982"/>
      <c r="K118" s="2983"/>
      <c r="L118" s="1435"/>
      <c r="M118" s="334"/>
      <c r="N118" s="334"/>
      <c r="O118" s="467"/>
      <c r="P118" s="334"/>
      <c r="Q118" s="334"/>
    </row>
    <row r="119" spans="1:17">
      <c r="A119" s="466"/>
      <c r="B119" s="466"/>
      <c r="C119" s="334"/>
      <c r="D119" s="334"/>
      <c r="E119" s="468"/>
      <c r="F119" s="334"/>
      <c r="G119" s="469"/>
      <c r="H119" s="334"/>
      <c r="I119" s="334"/>
      <c r="J119" s="334"/>
      <c r="K119" s="334"/>
      <c r="L119" s="334"/>
      <c r="M119" s="334"/>
      <c r="N119" s="334"/>
      <c r="O119" s="467"/>
      <c r="P119" s="334"/>
      <c r="Q119" s="334"/>
    </row>
  </sheetData>
  <mergeCells count="216">
    <mergeCell ref="C117:G117"/>
    <mergeCell ref="H117:K117"/>
    <mergeCell ref="C118:G118"/>
    <mergeCell ref="H118:K118"/>
    <mergeCell ref="C114:G114"/>
    <mergeCell ref="H114:K114"/>
    <mergeCell ref="C115:G115"/>
    <mergeCell ref="H115:K115"/>
    <mergeCell ref="C116:G116"/>
    <mergeCell ref="H116:K116"/>
    <mergeCell ref="C112:G112"/>
    <mergeCell ref="H112:K112"/>
    <mergeCell ref="C113:G113"/>
    <mergeCell ref="H113:K113"/>
    <mergeCell ref="C108:G108"/>
    <mergeCell ref="H108:K108"/>
    <mergeCell ref="C109:G109"/>
    <mergeCell ref="H109:K109"/>
    <mergeCell ref="C110:G110"/>
    <mergeCell ref="H110:K110"/>
    <mergeCell ref="C107:G107"/>
    <mergeCell ref="H107:K107"/>
    <mergeCell ref="C97:C98"/>
    <mergeCell ref="D97:D98"/>
    <mergeCell ref="E97:E98"/>
    <mergeCell ref="F97:F98"/>
    <mergeCell ref="N97:N98"/>
    <mergeCell ref="C101:G101"/>
    <mergeCell ref="C111:G111"/>
    <mergeCell ref="H111:K111"/>
    <mergeCell ref="C99:C100"/>
    <mergeCell ref="D99:D100"/>
    <mergeCell ref="E99:E100"/>
    <mergeCell ref="F99:F100"/>
    <mergeCell ref="N99:N100"/>
    <mergeCell ref="C95:C96"/>
    <mergeCell ref="D95:D96"/>
    <mergeCell ref="E95:E96"/>
    <mergeCell ref="F95:F96"/>
    <mergeCell ref="N95:N96"/>
    <mergeCell ref="B102:G102"/>
    <mergeCell ref="B103:G103"/>
    <mergeCell ref="N103:Q103"/>
    <mergeCell ref="F106:M106"/>
    <mergeCell ref="N89:N90"/>
    <mergeCell ref="C91:C92"/>
    <mergeCell ref="D91:D92"/>
    <mergeCell ref="E91:E92"/>
    <mergeCell ref="F91:F92"/>
    <mergeCell ref="N91:N92"/>
    <mergeCell ref="C93:C94"/>
    <mergeCell ref="D93:D94"/>
    <mergeCell ref="E93:E94"/>
    <mergeCell ref="F93:F94"/>
    <mergeCell ref="N93:N94"/>
    <mergeCell ref="C85:C86"/>
    <mergeCell ref="D85:D86"/>
    <mergeCell ref="E85:E86"/>
    <mergeCell ref="F85:F86"/>
    <mergeCell ref="C87:C88"/>
    <mergeCell ref="D87:D88"/>
    <mergeCell ref="E87:E88"/>
    <mergeCell ref="F87:F88"/>
    <mergeCell ref="C89:C90"/>
    <mergeCell ref="D89:D90"/>
    <mergeCell ref="E89:E90"/>
    <mergeCell ref="F89:F90"/>
    <mergeCell ref="A83:A84"/>
    <mergeCell ref="B83:B84"/>
    <mergeCell ref="C83:C84"/>
    <mergeCell ref="D83:D84"/>
    <mergeCell ref="E83:E84"/>
    <mergeCell ref="F83:F84"/>
    <mergeCell ref="N79:N80"/>
    <mergeCell ref="C81:C82"/>
    <mergeCell ref="D81:D82"/>
    <mergeCell ref="E81:E82"/>
    <mergeCell ref="F81:F82"/>
    <mergeCell ref="N81:N82"/>
    <mergeCell ref="N83:N84"/>
    <mergeCell ref="C77:C78"/>
    <mergeCell ref="D77:D78"/>
    <mergeCell ref="E77:E78"/>
    <mergeCell ref="F77:F78"/>
    <mergeCell ref="C79:C80"/>
    <mergeCell ref="D79:D80"/>
    <mergeCell ref="E79:E80"/>
    <mergeCell ref="F79:F80"/>
    <mergeCell ref="C71:G71"/>
    <mergeCell ref="C72:Q72"/>
    <mergeCell ref="C73:C74"/>
    <mergeCell ref="D73:D74"/>
    <mergeCell ref="E73:E74"/>
    <mergeCell ref="F73:F74"/>
    <mergeCell ref="A75:A76"/>
    <mergeCell ref="B75:B76"/>
    <mergeCell ref="C75:C76"/>
    <mergeCell ref="D75:D76"/>
    <mergeCell ref="E75:E76"/>
    <mergeCell ref="F75:F76"/>
    <mergeCell ref="N75:N76"/>
    <mergeCell ref="N67:N68"/>
    <mergeCell ref="C69:C70"/>
    <mergeCell ref="D69:D70"/>
    <mergeCell ref="E69:E70"/>
    <mergeCell ref="F69:F70"/>
    <mergeCell ref="N69:N70"/>
    <mergeCell ref="C63:G63"/>
    <mergeCell ref="B64:G64"/>
    <mergeCell ref="B65:Q65"/>
    <mergeCell ref="C66:Q66"/>
    <mergeCell ref="A67:A68"/>
    <mergeCell ref="B67:B68"/>
    <mergeCell ref="C67:C68"/>
    <mergeCell ref="D67:D68"/>
    <mergeCell ref="E67:E68"/>
    <mergeCell ref="F67:F68"/>
    <mergeCell ref="N54:N58"/>
    <mergeCell ref="A59:A62"/>
    <mergeCell ref="B59:B62"/>
    <mergeCell ref="C59:C62"/>
    <mergeCell ref="D59:D62"/>
    <mergeCell ref="E59:E62"/>
    <mergeCell ref="F59:F62"/>
    <mergeCell ref="N59:N62"/>
    <mergeCell ref="C49:C51"/>
    <mergeCell ref="D49:D51"/>
    <mergeCell ref="C52:G52"/>
    <mergeCell ref="C53:Q53"/>
    <mergeCell ref="A54:A58"/>
    <mergeCell ref="B54:B58"/>
    <mergeCell ref="C54:C58"/>
    <mergeCell ref="D54:D58"/>
    <mergeCell ref="E54:E58"/>
    <mergeCell ref="F54:F58"/>
    <mergeCell ref="C38:G38"/>
    <mergeCell ref="C39:Q39"/>
    <mergeCell ref="C40:C43"/>
    <mergeCell ref="D40:D43"/>
    <mergeCell ref="C44:C48"/>
    <mergeCell ref="D44:D48"/>
    <mergeCell ref="N28:N29"/>
    <mergeCell ref="A34:A37"/>
    <mergeCell ref="B34:B37"/>
    <mergeCell ref="C34:C37"/>
    <mergeCell ref="D34:D37"/>
    <mergeCell ref="E34:E37"/>
    <mergeCell ref="F34:F37"/>
    <mergeCell ref="N34:N37"/>
    <mergeCell ref="A28:A29"/>
    <mergeCell ref="B28:B29"/>
    <mergeCell ref="C28:C29"/>
    <mergeCell ref="D28:D29"/>
    <mergeCell ref="E28:E29"/>
    <mergeCell ref="F28:F29"/>
    <mergeCell ref="A30:A33"/>
    <mergeCell ref="B30:B33"/>
    <mergeCell ref="C30:C33"/>
    <mergeCell ref="D30:D33"/>
    <mergeCell ref="F16:F17"/>
    <mergeCell ref="A13:A15"/>
    <mergeCell ref="B13:B15"/>
    <mergeCell ref="C13:C15"/>
    <mergeCell ref="D13:D15"/>
    <mergeCell ref="E13:E15"/>
    <mergeCell ref="F13:F15"/>
    <mergeCell ref="A23:A27"/>
    <mergeCell ref="B23:B27"/>
    <mergeCell ref="C23:C27"/>
    <mergeCell ref="D23:D27"/>
    <mergeCell ref="E23:E27"/>
    <mergeCell ref="F23:F27"/>
    <mergeCell ref="C18:G18"/>
    <mergeCell ref="C19:Q19"/>
    <mergeCell ref="A20:A22"/>
    <mergeCell ref="B20:B22"/>
    <mergeCell ref="C20:C22"/>
    <mergeCell ref="D20:D22"/>
    <mergeCell ref="E20:E22"/>
    <mergeCell ref="F20:F22"/>
    <mergeCell ref="N20:N21"/>
    <mergeCell ref="M1:Q1"/>
    <mergeCell ref="D3:Q3"/>
    <mergeCell ref="B7:Q7"/>
    <mergeCell ref="C8:Q8"/>
    <mergeCell ref="A9:A12"/>
    <mergeCell ref="B9:B12"/>
    <mergeCell ref="C9:C12"/>
    <mergeCell ref="D9:D12"/>
    <mergeCell ref="E9:E12"/>
    <mergeCell ref="F9:F12"/>
    <mergeCell ref="N10:N11"/>
    <mergeCell ref="E30:E33"/>
    <mergeCell ref="F30:F33"/>
    <mergeCell ref="N30:N3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A16:A17"/>
    <mergeCell ref="B16:B17"/>
    <mergeCell ref="C16:C17"/>
    <mergeCell ref="D16:D17"/>
    <mergeCell ref="E16:E17"/>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123"/>
  <sheetViews>
    <sheetView zoomScaleNormal="100" workbookViewId="0">
      <selection activeCell="M110" sqref="M110"/>
    </sheetView>
  </sheetViews>
  <sheetFormatPr defaultRowHeight="13.2"/>
  <cols>
    <col min="1" max="3" width="2.5546875" customWidth="1"/>
    <col min="4" max="4" width="32.44140625" customWidth="1"/>
    <col min="5" max="5" width="8.109375" customWidth="1"/>
    <col min="6" max="6" width="5.109375" customWidth="1"/>
    <col min="7" max="7" width="6.88671875" customWidth="1"/>
    <col min="8" max="8" width="7.44140625" customWidth="1"/>
    <col min="9" max="9" width="7.6640625" customWidth="1"/>
    <col min="10" max="10" width="5.44140625" customWidth="1"/>
    <col min="11" max="11" width="5.6640625" customWidth="1"/>
    <col min="12" max="12" width="7.109375" customWidth="1"/>
    <col min="13" max="13" width="6.88671875" customWidth="1"/>
    <col min="14" max="14" width="15.33203125" customWidth="1"/>
    <col min="15" max="15" width="5.88671875" customWidth="1"/>
    <col min="16" max="16" width="6.44140625" customWidth="1"/>
    <col min="17" max="17" width="5.109375" customWidth="1"/>
    <col min="18" max="18" width="0.33203125" customWidth="1"/>
    <col min="19" max="23" width="0" hidden="1" customWidth="1"/>
  </cols>
  <sheetData>
    <row r="1" spans="1:23" s="671" customFormat="1"/>
    <row r="2" spans="1:23" ht="15.6">
      <c r="A2" s="672"/>
      <c r="B2" s="672"/>
      <c r="C2" s="672"/>
      <c r="D2" s="672"/>
      <c r="E2" s="729" t="s">
        <v>464</v>
      </c>
      <c r="F2" s="672"/>
      <c r="G2" s="677"/>
      <c r="H2" s="672"/>
      <c r="I2" s="672"/>
      <c r="J2" s="672"/>
      <c r="K2" s="672"/>
      <c r="L2" s="747"/>
      <c r="M2" s="730"/>
      <c r="N2" s="730"/>
      <c r="O2" s="730"/>
      <c r="P2" s="730"/>
      <c r="Q2" s="730"/>
      <c r="R2" s="698"/>
      <c r="S2" s="698"/>
      <c r="T2" s="698"/>
      <c r="U2" s="698"/>
      <c r="V2" s="698"/>
      <c r="W2" s="698"/>
    </row>
    <row r="3" spans="1:23" ht="21.6" customHeight="1" thickBot="1">
      <c r="A3" s="672"/>
      <c r="B3" s="672"/>
      <c r="C3" s="672"/>
      <c r="D3" s="2994" t="s">
        <v>34</v>
      </c>
      <c r="E3" s="2994"/>
      <c r="F3" s="2994"/>
      <c r="G3" s="2994"/>
      <c r="H3" s="2994"/>
      <c r="I3" s="2994"/>
      <c r="J3" s="2994"/>
      <c r="K3" s="2994"/>
      <c r="L3" s="2994"/>
      <c r="M3" s="2994"/>
      <c r="N3" s="2994"/>
      <c r="O3" s="2994"/>
      <c r="P3" s="2994"/>
      <c r="Q3" s="2994"/>
      <c r="R3" s="2994"/>
      <c r="S3" s="2994"/>
      <c r="T3" s="2994"/>
      <c r="U3" s="2994"/>
      <c r="V3" s="2994"/>
      <c r="W3" s="2994"/>
    </row>
    <row r="4" spans="1:23" ht="45" customHeight="1">
      <c r="A4" s="1880" t="s">
        <v>0</v>
      </c>
      <c r="B4" s="1883" t="s">
        <v>1</v>
      </c>
      <c r="C4" s="1883" t="s">
        <v>2</v>
      </c>
      <c r="D4" s="1886" t="s">
        <v>3</v>
      </c>
      <c r="E4" s="1889" t="s">
        <v>4</v>
      </c>
      <c r="F4" s="1892" t="s">
        <v>5</v>
      </c>
      <c r="G4" s="1895" t="s">
        <v>6</v>
      </c>
      <c r="H4" s="1898" t="s">
        <v>525</v>
      </c>
      <c r="I4" s="1899"/>
      <c r="J4" s="1899"/>
      <c r="K4" s="1900"/>
      <c r="L4" s="2995" t="s">
        <v>267</v>
      </c>
      <c r="M4" s="2767" t="s">
        <v>534</v>
      </c>
      <c r="N4" s="1926" t="s">
        <v>21</v>
      </c>
      <c r="O4" s="1927"/>
      <c r="P4" s="1927"/>
      <c r="Q4" s="1928"/>
      <c r="R4" s="698"/>
      <c r="S4" s="698"/>
      <c r="T4" s="698"/>
      <c r="U4" s="698"/>
      <c r="V4" s="698"/>
      <c r="W4" s="698"/>
    </row>
    <row r="5" spans="1:23" ht="13.2" customHeight="1">
      <c r="A5" s="1881"/>
      <c r="B5" s="1884"/>
      <c r="C5" s="1884"/>
      <c r="D5" s="1887"/>
      <c r="E5" s="1890"/>
      <c r="F5" s="1893"/>
      <c r="G5" s="1896"/>
      <c r="H5" s="1929" t="s">
        <v>7</v>
      </c>
      <c r="I5" s="1931" t="s">
        <v>8</v>
      </c>
      <c r="J5" s="1931"/>
      <c r="K5" s="1932" t="s">
        <v>260</v>
      </c>
      <c r="L5" s="2996"/>
      <c r="M5" s="2768"/>
      <c r="N5" s="1934" t="s">
        <v>33</v>
      </c>
      <c r="O5" s="1936" t="s">
        <v>9</v>
      </c>
      <c r="P5" s="1936"/>
      <c r="Q5" s="1937"/>
      <c r="R5" s="698"/>
      <c r="S5" s="698"/>
      <c r="T5" s="698"/>
      <c r="U5" s="698"/>
      <c r="V5" s="698"/>
      <c r="W5" s="698"/>
    </row>
    <row r="6" spans="1:23" ht="76.2" customHeight="1" thickBot="1">
      <c r="A6" s="1882"/>
      <c r="B6" s="1885"/>
      <c r="C6" s="1885"/>
      <c r="D6" s="1888"/>
      <c r="E6" s="1891"/>
      <c r="F6" s="1894"/>
      <c r="G6" s="1897"/>
      <c r="H6" s="1930"/>
      <c r="I6" s="1831" t="s">
        <v>7</v>
      </c>
      <c r="J6" s="1832" t="s">
        <v>10</v>
      </c>
      <c r="K6" s="1933"/>
      <c r="L6" s="2997"/>
      <c r="M6" s="2769"/>
      <c r="N6" s="1935"/>
      <c r="O6" s="678" t="s">
        <v>55</v>
      </c>
      <c r="P6" s="678" t="s">
        <v>131</v>
      </c>
      <c r="Q6" s="679" t="s">
        <v>526</v>
      </c>
      <c r="R6" s="698"/>
      <c r="S6" s="698"/>
      <c r="T6" s="698"/>
      <c r="U6" s="698"/>
      <c r="V6" s="698"/>
      <c r="W6" s="698"/>
    </row>
    <row r="7" spans="1:23" ht="31.2" customHeight="1" thickBot="1">
      <c r="A7" s="680" t="s">
        <v>11</v>
      </c>
      <c r="B7" s="1994" t="s">
        <v>465</v>
      </c>
      <c r="C7" s="1994"/>
      <c r="D7" s="1994"/>
      <c r="E7" s="1994"/>
      <c r="F7" s="1994"/>
      <c r="G7" s="1994"/>
      <c r="H7" s="1994"/>
      <c r="I7" s="1994"/>
      <c r="J7" s="1994"/>
      <c r="K7" s="1994"/>
      <c r="L7" s="1994"/>
      <c r="M7" s="1994"/>
      <c r="N7" s="1994"/>
      <c r="O7" s="1994"/>
      <c r="P7" s="1994"/>
      <c r="Q7" s="1995"/>
      <c r="R7" s="698"/>
      <c r="S7" s="698"/>
      <c r="T7" s="698"/>
      <c r="U7" s="698"/>
      <c r="V7" s="698"/>
      <c r="W7" s="698"/>
    </row>
    <row r="8" spans="1:23" ht="36.6" customHeight="1" thickBot="1">
      <c r="A8" s="681" t="s">
        <v>11</v>
      </c>
      <c r="B8" s="682" t="s">
        <v>11</v>
      </c>
      <c r="C8" s="1906" t="s">
        <v>466</v>
      </c>
      <c r="D8" s="1906"/>
      <c r="E8" s="1906"/>
      <c r="F8" s="1906"/>
      <c r="G8" s="1906"/>
      <c r="H8" s="1906"/>
      <c r="I8" s="1906"/>
      <c r="J8" s="1906"/>
      <c r="K8" s="1906"/>
      <c r="L8" s="1906"/>
      <c r="M8" s="1906"/>
      <c r="N8" s="1906"/>
      <c r="O8" s="1906"/>
      <c r="P8" s="1906"/>
      <c r="Q8" s="1907"/>
      <c r="R8" s="698"/>
      <c r="S8" s="698"/>
      <c r="T8" s="698"/>
      <c r="U8" s="698"/>
      <c r="V8" s="698"/>
      <c r="W8" s="698"/>
    </row>
    <row r="9" spans="1:23" ht="13.2" customHeight="1">
      <c r="A9" s="1908" t="s">
        <v>11</v>
      </c>
      <c r="B9" s="1911" t="s">
        <v>11</v>
      </c>
      <c r="C9" s="1914" t="s">
        <v>11</v>
      </c>
      <c r="D9" s="1917" t="s">
        <v>467</v>
      </c>
      <c r="E9" s="1976" t="s">
        <v>41</v>
      </c>
      <c r="F9" s="1923" t="s">
        <v>110</v>
      </c>
      <c r="G9" s="683" t="s">
        <v>93</v>
      </c>
      <c r="H9" s="731">
        <v>376.4</v>
      </c>
      <c r="I9" s="685">
        <v>376.4</v>
      </c>
      <c r="J9" s="685">
        <v>0</v>
      </c>
      <c r="K9" s="732">
        <v>0</v>
      </c>
      <c r="L9" s="754">
        <v>413.2</v>
      </c>
      <c r="M9" s="755">
        <v>413.2</v>
      </c>
      <c r="N9" s="2998" t="s">
        <v>468</v>
      </c>
      <c r="O9" s="733">
        <v>1326</v>
      </c>
      <c r="P9" s="733">
        <v>1326</v>
      </c>
      <c r="Q9" s="751">
        <v>1326</v>
      </c>
      <c r="R9" s="698"/>
      <c r="S9" s="698"/>
      <c r="T9" s="698"/>
      <c r="U9" s="698"/>
      <c r="V9" s="698"/>
      <c r="W9" s="698"/>
    </row>
    <row r="10" spans="1:23" ht="46.95" customHeight="1" thickBot="1">
      <c r="A10" s="1910"/>
      <c r="B10" s="1913"/>
      <c r="C10" s="1916"/>
      <c r="D10" s="1919"/>
      <c r="E10" s="1922"/>
      <c r="F10" s="1925"/>
      <c r="G10" s="684" t="s">
        <v>12</v>
      </c>
      <c r="H10" s="694">
        <f>H9*1</f>
        <v>376.4</v>
      </c>
      <c r="I10" s="694">
        <f t="shared" ref="I10:M10" si="0">I9*1</f>
        <v>376.4</v>
      </c>
      <c r="J10" s="694">
        <f t="shared" si="0"/>
        <v>0</v>
      </c>
      <c r="K10" s="694">
        <f t="shared" si="0"/>
        <v>0</v>
      </c>
      <c r="L10" s="694">
        <f t="shared" si="0"/>
        <v>413.2</v>
      </c>
      <c r="M10" s="694">
        <f t="shared" si="0"/>
        <v>413.2</v>
      </c>
      <c r="N10" s="2999"/>
      <c r="O10" s="863"/>
      <c r="P10" s="863"/>
      <c r="Q10" s="864"/>
      <c r="R10" s="675"/>
      <c r="S10" s="698"/>
      <c r="T10" s="734"/>
      <c r="U10" s="698"/>
      <c r="V10" s="698"/>
      <c r="W10" s="698"/>
    </row>
    <row r="11" spans="1:23" ht="13.2" customHeight="1">
      <c r="A11" s="1834" t="s">
        <v>11</v>
      </c>
      <c r="B11" s="1843" t="s">
        <v>11</v>
      </c>
      <c r="C11" s="1822" t="s">
        <v>13</v>
      </c>
      <c r="D11" s="1917" t="s">
        <v>469</v>
      </c>
      <c r="E11" s="1976" t="s">
        <v>41</v>
      </c>
      <c r="F11" s="1826" t="s">
        <v>110</v>
      </c>
      <c r="G11" s="683" t="s">
        <v>37</v>
      </c>
      <c r="H11" s="731">
        <v>1849.2</v>
      </c>
      <c r="I11" s="685">
        <v>1849.2</v>
      </c>
      <c r="J11" s="685">
        <v>0</v>
      </c>
      <c r="K11" s="732">
        <v>0</v>
      </c>
      <c r="L11" s="754">
        <v>2276</v>
      </c>
      <c r="M11" s="755">
        <v>2458</v>
      </c>
      <c r="N11" s="2998" t="s">
        <v>470</v>
      </c>
      <c r="O11" s="733">
        <v>2500</v>
      </c>
      <c r="P11" s="733">
        <v>2300</v>
      </c>
      <c r="Q11" s="751">
        <v>2150</v>
      </c>
      <c r="R11" s="675"/>
      <c r="S11" s="698"/>
      <c r="T11" s="734"/>
      <c r="U11" s="698"/>
      <c r="V11" s="698"/>
      <c r="W11" s="698"/>
    </row>
    <row r="12" spans="1:23" ht="42" customHeight="1" thickBot="1">
      <c r="A12" s="1835"/>
      <c r="B12" s="703"/>
      <c r="C12" s="1824"/>
      <c r="D12" s="1919"/>
      <c r="E12" s="1922"/>
      <c r="F12" s="1825"/>
      <c r="G12" s="684" t="s">
        <v>12</v>
      </c>
      <c r="H12" s="694">
        <f>H11*1</f>
        <v>1849.2</v>
      </c>
      <c r="I12" s="694">
        <f t="shared" ref="I12:M12" si="1">I11*1</f>
        <v>1849.2</v>
      </c>
      <c r="J12" s="694">
        <f t="shared" si="1"/>
        <v>0</v>
      </c>
      <c r="K12" s="694">
        <f t="shared" si="1"/>
        <v>0</v>
      </c>
      <c r="L12" s="694">
        <f t="shared" si="1"/>
        <v>2276</v>
      </c>
      <c r="M12" s="694">
        <f t="shared" si="1"/>
        <v>2458</v>
      </c>
      <c r="N12" s="2999"/>
      <c r="O12" s="863"/>
      <c r="P12" s="863"/>
      <c r="Q12" s="864"/>
      <c r="R12" s="675"/>
      <c r="S12" s="698"/>
      <c r="T12" s="734"/>
      <c r="U12" s="698"/>
      <c r="V12" s="698"/>
      <c r="W12" s="698"/>
    </row>
    <row r="13" spans="1:23" ht="13.95" customHeight="1" thickBot="1">
      <c r="A13" s="1833" t="s">
        <v>11</v>
      </c>
      <c r="B13" s="1481" t="s">
        <v>11</v>
      </c>
      <c r="C13" s="1938" t="s">
        <v>35</v>
      </c>
      <c r="D13" s="1917" t="s">
        <v>600</v>
      </c>
      <c r="E13" s="1976" t="s">
        <v>41</v>
      </c>
      <c r="F13" s="1942" t="s">
        <v>471</v>
      </c>
      <c r="G13" s="702" t="s">
        <v>56</v>
      </c>
      <c r="H13" s="699">
        <v>5633.7</v>
      </c>
      <c r="I13" s="700">
        <v>5633.7</v>
      </c>
      <c r="J13" s="700">
        <v>0</v>
      </c>
      <c r="K13" s="701">
        <v>0</v>
      </c>
      <c r="L13" s="749">
        <v>5321</v>
      </c>
      <c r="M13" s="750">
        <v>5264</v>
      </c>
      <c r="N13" s="2998" t="s">
        <v>468</v>
      </c>
      <c r="O13" s="793">
        <v>2820</v>
      </c>
      <c r="P13" s="793">
        <v>2816</v>
      </c>
      <c r="Q13" s="794">
        <v>2814</v>
      </c>
      <c r="R13" s="675"/>
      <c r="S13" s="698"/>
      <c r="T13" s="734"/>
      <c r="U13" s="698"/>
      <c r="V13" s="698"/>
      <c r="W13" s="698"/>
    </row>
    <row r="14" spans="1:23">
      <c r="A14" s="1834"/>
      <c r="B14" s="1843"/>
      <c r="C14" s="1950"/>
      <c r="D14" s="1918"/>
      <c r="E14" s="1921"/>
      <c r="F14" s="1953"/>
      <c r="G14" s="702" t="s">
        <v>56</v>
      </c>
      <c r="H14" s="699">
        <v>168.9</v>
      </c>
      <c r="I14" s="700">
        <v>168.9</v>
      </c>
      <c r="J14" s="700">
        <v>118.6</v>
      </c>
      <c r="K14" s="701">
        <v>0</v>
      </c>
      <c r="L14" s="749">
        <v>159.6</v>
      </c>
      <c r="M14" s="750">
        <v>157.9</v>
      </c>
      <c r="N14" s="3000"/>
      <c r="O14" s="865"/>
      <c r="P14" s="865"/>
      <c r="Q14" s="866"/>
      <c r="R14" s="675"/>
      <c r="S14" s="698"/>
      <c r="T14" s="734"/>
      <c r="U14" s="698"/>
      <c r="V14" s="698"/>
      <c r="W14" s="698"/>
    </row>
    <row r="15" spans="1:23" ht="13.8" thickBot="1">
      <c r="A15" s="1835"/>
      <c r="B15" s="703"/>
      <c r="C15" s="1939"/>
      <c r="D15" s="1919"/>
      <c r="E15" s="1922"/>
      <c r="F15" s="1943"/>
      <c r="G15" s="684" t="s">
        <v>12</v>
      </c>
      <c r="H15" s="694">
        <f>H13+H14</f>
        <v>5802.5999999999995</v>
      </c>
      <c r="I15" s="694">
        <f t="shared" ref="I15:M15" si="2">I13+I14</f>
        <v>5802.5999999999995</v>
      </c>
      <c r="J15" s="694">
        <f t="shared" si="2"/>
        <v>118.6</v>
      </c>
      <c r="K15" s="694">
        <f t="shared" si="2"/>
        <v>0</v>
      </c>
      <c r="L15" s="694">
        <f t="shared" si="2"/>
        <v>5480.6</v>
      </c>
      <c r="M15" s="694">
        <f t="shared" si="2"/>
        <v>5421.9</v>
      </c>
      <c r="N15" s="2999"/>
      <c r="O15" s="867"/>
      <c r="P15" s="867"/>
      <c r="Q15" s="868"/>
      <c r="R15" s="675"/>
      <c r="S15" s="698"/>
      <c r="T15" s="734"/>
      <c r="U15" s="698"/>
      <c r="V15" s="698"/>
      <c r="W15" s="698"/>
    </row>
    <row r="16" spans="1:23" ht="13.95" customHeight="1" thickBot="1">
      <c r="A16" s="748" t="s">
        <v>11</v>
      </c>
      <c r="B16" s="873" t="s">
        <v>11</v>
      </c>
      <c r="C16" s="1938" t="s">
        <v>36</v>
      </c>
      <c r="D16" s="1917" t="s">
        <v>472</v>
      </c>
      <c r="E16" s="1976" t="s">
        <v>41</v>
      </c>
      <c r="F16" s="1942" t="s">
        <v>471</v>
      </c>
      <c r="G16" s="702" t="s">
        <v>56</v>
      </c>
      <c r="H16" s="699">
        <v>10441.799999999999</v>
      </c>
      <c r="I16" s="700">
        <v>10441.799999999999</v>
      </c>
      <c r="J16" s="700">
        <v>0</v>
      </c>
      <c r="K16" s="701">
        <v>0</v>
      </c>
      <c r="L16" s="749">
        <v>9377.6</v>
      </c>
      <c r="M16" s="750">
        <v>9352.7000000000007</v>
      </c>
      <c r="N16" s="2998" t="s">
        <v>468</v>
      </c>
      <c r="O16" s="793">
        <v>16100</v>
      </c>
      <c r="P16" s="793">
        <v>16054</v>
      </c>
      <c r="Q16" s="794">
        <v>16042</v>
      </c>
      <c r="R16" s="675"/>
      <c r="S16" s="698"/>
      <c r="T16" s="734"/>
      <c r="U16" s="698"/>
      <c r="V16" s="698"/>
      <c r="W16" s="698"/>
    </row>
    <row r="17" spans="1:23">
      <c r="A17" s="1821"/>
      <c r="B17" s="874"/>
      <c r="C17" s="1950"/>
      <c r="D17" s="1918"/>
      <c r="E17" s="1921"/>
      <c r="F17" s="1953"/>
      <c r="G17" s="702" t="s">
        <v>56</v>
      </c>
      <c r="H17" s="699">
        <v>146.19999999999999</v>
      </c>
      <c r="I17" s="700">
        <v>146.19999999999999</v>
      </c>
      <c r="J17" s="700">
        <v>136.80000000000001</v>
      </c>
      <c r="K17" s="701">
        <v>0</v>
      </c>
      <c r="L17" s="749">
        <v>131.30000000000001</v>
      </c>
      <c r="M17" s="750">
        <v>130.9</v>
      </c>
      <c r="N17" s="3000"/>
      <c r="O17" s="865"/>
      <c r="P17" s="865"/>
      <c r="Q17" s="866"/>
      <c r="R17" s="675"/>
      <c r="S17" s="698"/>
      <c r="T17" s="734"/>
      <c r="U17" s="698"/>
      <c r="V17" s="698"/>
      <c r="W17" s="698"/>
    </row>
    <row r="18" spans="1:23" ht="13.8" thickBot="1">
      <c r="A18" s="736"/>
      <c r="B18" s="875"/>
      <c r="C18" s="1939"/>
      <c r="D18" s="1919"/>
      <c r="E18" s="1922"/>
      <c r="F18" s="1943"/>
      <c r="G18" s="684" t="s">
        <v>12</v>
      </c>
      <c r="H18" s="694">
        <f>H16+H17</f>
        <v>10588</v>
      </c>
      <c r="I18" s="694">
        <f t="shared" ref="I18:K18" si="3">I16+I17</f>
        <v>10588</v>
      </c>
      <c r="J18" s="694">
        <f t="shared" si="3"/>
        <v>136.80000000000001</v>
      </c>
      <c r="K18" s="694">
        <f t="shared" si="3"/>
        <v>0</v>
      </c>
      <c r="L18" s="694">
        <f>SUM(L16:L17)</f>
        <v>9508.9</v>
      </c>
      <c r="M18" s="694">
        <f>SUM(M16:M17)</f>
        <v>9483.6</v>
      </c>
      <c r="N18" s="2999"/>
      <c r="O18" s="867"/>
      <c r="P18" s="867"/>
      <c r="Q18" s="868"/>
      <c r="R18" s="675"/>
      <c r="S18" s="698"/>
      <c r="T18" s="734"/>
      <c r="U18" s="698"/>
      <c r="V18" s="698"/>
      <c r="W18" s="698"/>
    </row>
    <row r="19" spans="1:23" ht="13.2" customHeight="1">
      <c r="A19" s="1833" t="s">
        <v>11</v>
      </c>
      <c r="B19" s="1481" t="s">
        <v>11</v>
      </c>
      <c r="C19" s="1938" t="s">
        <v>58</v>
      </c>
      <c r="D19" s="1917" t="s">
        <v>473</v>
      </c>
      <c r="E19" s="1976" t="s">
        <v>41</v>
      </c>
      <c r="F19" s="1942" t="s">
        <v>110</v>
      </c>
      <c r="G19" s="702" t="s">
        <v>56</v>
      </c>
      <c r="H19" s="699">
        <v>1.5</v>
      </c>
      <c r="I19" s="700">
        <v>1.5</v>
      </c>
      <c r="J19" s="700">
        <v>0</v>
      </c>
      <c r="K19" s="701">
        <v>0</v>
      </c>
      <c r="L19" s="749">
        <v>0</v>
      </c>
      <c r="M19" s="750">
        <v>0</v>
      </c>
      <c r="N19" s="2998" t="s">
        <v>468</v>
      </c>
      <c r="O19" s="1644">
        <v>2</v>
      </c>
      <c r="P19" s="793">
        <v>0</v>
      </c>
      <c r="Q19" s="794">
        <v>0</v>
      </c>
      <c r="R19" s="675"/>
      <c r="S19" s="698"/>
      <c r="T19" s="734"/>
      <c r="U19" s="698"/>
      <c r="V19" s="698"/>
      <c r="W19" s="698"/>
    </row>
    <row r="20" spans="1:23" ht="53.4" customHeight="1" thickBot="1">
      <c r="A20" s="1835"/>
      <c r="B20" s="703"/>
      <c r="C20" s="1939"/>
      <c r="D20" s="1919"/>
      <c r="E20" s="1922"/>
      <c r="F20" s="1943"/>
      <c r="G20" s="684" t="s">
        <v>12</v>
      </c>
      <c r="H20" s="694">
        <f>H19*1</f>
        <v>1.5</v>
      </c>
      <c r="I20" s="694">
        <f t="shared" ref="I20:M20" si="4">I19*1</f>
        <v>1.5</v>
      </c>
      <c r="J20" s="694">
        <f t="shared" si="4"/>
        <v>0</v>
      </c>
      <c r="K20" s="694">
        <f t="shared" si="4"/>
        <v>0</v>
      </c>
      <c r="L20" s="694">
        <f t="shared" si="4"/>
        <v>0</v>
      </c>
      <c r="M20" s="694">
        <f t="shared" si="4"/>
        <v>0</v>
      </c>
      <c r="N20" s="2999"/>
      <c r="O20" s="867"/>
      <c r="P20" s="867"/>
      <c r="Q20" s="868"/>
      <c r="R20" s="675"/>
      <c r="S20" s="698"/>
      <c r="T20" s="734"/>
      <c r="U20" s="698"/>
      <c r="V20" s="698"/>
      <c r="W20" s="698"/>
    </row>
    <row r="21" spans="1:23" ht="13.2" customHeight="1" thickBot="1">
      <c r="A21" s="748" t="s">
        <v>11</v>
      </c>
      <c r="B21" s="873" t="s">
        <v>11</v>
      </c>
      <c r="C21" s="1938" t="s">
        <v>59</v>
      </c>
      <c r="D21" s="1917" t="s">
        <v>474</v>
      </c>
      <c r="E21" s="1976" t="s">
        <v>41</v>
      </c>
      <c r="F21" s="1942" t="s">
        <v>110</v>
      </c>
      <c r="G21" s="702" t="s">
        <v>56</v>
      </c>
      <c r="H21" s="1414">
        <v>0.5</v>
      </c>
      <c r="I21" s="1415">
        <v>0.5</v>
      </c>
      <c r="J21" s="1415">
        <v>0</v>
      </c>
      <c r="K21" s="1416">
        <v>0</v>
      </c>
      <c r="L21" s="1417">
        <v>0.5</v>
      </c>
      <c r="M21" s="1418">
        <v>0.5</v>
      </c>
      <c r="N21" s="2998" t="s">
        <v>468</v>
      </c>
      <c r="O21" s="793">
        <v>5</v>
      </c>
      <c r="P21" s="793">
        <v>5</v>
      </c>
      <c r="Q21" s="794">
        <v>5</v>
      </c>
      <c r="R21" s="675"/>
      <c r="S21" s="698"/>
      <c r="T21" s="734"/>
      <c r="U21" s="698"/>
      <c r="V21" s="698"/>
      <c r="W21" s="698"/>
    </row>
    <row r="22" spans="1:23" ht="32.4" customHeight="1" thickBot="1">
      <c r="A22" s="1821"/>
      <c r="B22" s="875"/>
      <c r="C22" s="1939"/>
      <c r="D22" s="1919"/>
      <c r="E22" s="1922"/>
      <c r="F22" s="1943"/>
      <c r="G22" s="1391" t="s">
        <v>12</v>
      </c>
      <c r="H22" s="1419">
        <f>H21*1</f>
        <v>0.5</v>
      </c>
      <c r="I22" s="1419">
        <f t="shared" ref="I22:M22" si="5">I21*1</f>
        <v>0.5</v>
      </c>
      <c r="J22" s="1419">
        <f t="shared" si="5"/>
        <v>0</v>
      </c>
      <c r="K22" s="1419">
        <f t="shared" si="5"/>
        <v>0</v>
      </c>
      <c r="L22" s="1419">
        <f t="shared" si="5"/>
        <v>0.5</v>
      </c>
      <c r="M22" s="1419">
        <f t="shared" si="5"/>
        <v>0.5</v>
      </c>
      <c r="N22" s="2999"/>
      <c r="O22" s="867"/>
      <c r="P22" s="867"/>
      <c r="Q22" s="868"/>
      <c r="R22" s="675"/>
      <c r="S22" s="698"/>
      <c r="T22" s="734"/>
      <c r="U22" s="698"/>
      <c r="V22" s="698"/>
      <c r="W22" s="698"/>
    </row>
    <row r="23" spans="1:23" ht="13.2" customHeight="1" thickBot="1">
      <c r="A23" s="1821" t="s">
        <v>11</v>
      </c>
      <c r="B23" s="874" t="s">
        <v>11</v>
      </c>
      <c r="C23" s="1822" t="s">
        <v>39</v>
      </c>
      <c r="D23" s="1830" t="s">
        <v>830</v>
      </c>
      <c r="E23" s="1827" t="s">
        <v>41</v>
      </c>
      <c r="F23" s="1826" t="s">
        <v>110</v>
      </c>
      <c r="G23" s="1645" t="s">
        <v>37</v>
      </c>
      <c r="H23" s="1420">
        <v>50</v>
      </c>
      <c r="I23" s="1420">
        <v>50</v>
      </c>
      <c r="J23" s="1420">
        <v>0</v>
      </c>
      <c r="K23" s="1420">
        <v>0</v>
      </c>
      <c r="L23" s="1420">
        <v>0</v>
      </c>
      <c r="M23" s="1421">
        <v>0</v>
      </c>
      <c r="N23" s="2998" t="s">
        <v>468</v>
      </c>
      <c r="O23" s="1086">
        <v>95</v>
      </c>
      <c r="P23" s="1086">
        <v>0</v>
      </c>
      <c r="Q23" s="1087">
        <v>0</v>
      </c>
      <c r="R23" s="675"/>
      <c r="S23" s="698"/>
      <c r="T23" s="734"/>
      <c r="U23" s="698"/>
      <c r="V23" s="698"/>
      <c r="W23" s="698"/>
    </row>
    <row r="24" spans="1:23" ht="30" customHeight="1" thickBot="1">
      <c r="A24" s="1821"/>
      <c r="B24" s="874"/>
      <c r="C24" s="1822"/>
      <c r="D24" s="1830" t="s">
        <v>831</v>
      </c>
      <c r="E24" s="1827"/>
      <c r="F24" s="1826"/>
      <c r="G24" s="1646" t="s">
        <v>12</v>
      </c>
      <c r="H24" s="1419">
        <f t="shared" ref="H24:M24" si="6">SUM(H23)</f>
        <v>50</v>
      </c>
      <c r="I24" s="1422">
        <f t="shared" si="6"/>
        <v>50</v>
      </c>
      <c r="J24" s="1422">
        <f t="shared" si="6"/>
        <v>0</v>
      </c>
      <c r="K24" s="1423">
        <f t="shared" si="6"/>
        <v>0</v>
      </c>
      <c r="L24" s="1424">
        <f t="shared" si="6"/>
        <v>0</v>
      </c>
      <c r="M24" s="1424">
        <f t="shared" si="6"/>
        <v>0</v>
      </c>
      <c r="N24" s="2999"/>
      <c r="O24" s="865"/>
      <c r="P24" s="865"/>
      <c r="Q24" s="866"/>
      <c r="R24" s="675"/>
      <c r="S24" s="698"/>
      <c r="T24" s="734"/>
      <c r="U24" s="698"/>
      <c r="V24" s="698"/>
      <c r="W24" s="698"/>
    </row>
    <row r="25" spans="1:23" ht="13.8" customHeight="1" thickBot="1">
      <c r="A25" s="748" t="s">
        <v>11</v>
      </c>
      <c r="B25" s="873" t="s">
        <v>11</v>
      </c>
      <c r="C25" s="1938" t="s">
        <v>60</v>
      </c>
      <c r="D25" s="1917" t="s">
        <v>475</v>
      </c>
      <c r="E25" s="1976" t="s">
        <v>41</v>
      </c>
      <c r="F25" s="1942" t="s">
        <v>110</v>
      </c>
      <c r="G25" s="1425" t="s">
        <v>56</v>
      </c>
      <c r="H25" s="1414">
        <f>I25+K25</f>
        <v>0</v>
      </c>
      <c r="I25" s="1415">
        <v>0</v>
      </c>
      <c r="J25" s="1415">
        <v>0</v>
      </c>
      <c r="K25" s="1416">
        <v>0</v>
      </c>
      <c r="L25" s="1417">
        <v>0</v>
      </c>
      <c r="M25" s="1418">
        <v>0</v>
      </c>
      <c r="N25" s="2998" t="s">
        <v>468</v>
      </c>
      <c r="O25" s="793">
        <v>0</v>
      </c>
      <c r="P25" s="793">
        <v>0</v>
      </c>
      <c r="Q25" s="794">
        <v>0</v>
      </c>
      <c r="R25" s="675"/>
      <c r="S25" s="698"/>
      <c r="T25" s="734"/>
      <c r="U25" s="698"/>
      <c r="V25" s="698"/>
      <c r="W25" s="698"/>
    </row>
    <row r="26" spans="1:23" ht="49.95" customHeight="1" thickBot="1">
      <c r="A26" s="1821"/>
      <c r="B26" s="875"/>
      <c r="C26" s="1939"/>
      <c r="D26" s="1919"/>
      <c r="E26" s="1922"/>
      <c r="F26" s="1943"/>
      <c r="G26" s="125" t="s">
        <v>12</v>
      </c>
      <c r="H26" s="1426">
        <f>H25*1</f>
        <v>0</v>
      </c>
      <c r="I26" s="1426">
        <f t="shared" ref="I26:M26" si="7">I25*1</f>
        <v>0</v>
      </c>
      <c r="J26" s="1426">
        <f t="shared" si="7"/>
        <v>0</v>
      </c>
      <c r="K26" s="1426">
        <f t="shared" si="7"/>
        <v>0</v>
      </c>
      <c r="L26" s="1426">
        <f t="shared" si="7"/>
        <v>0</v>
      </c>
      <c r="M26" s="1426">
        <f t="shared" si="7"/>
        <v>0</v>
      </c>
      <c r="N26" s="2999"/>
      <c r="O26" s="867"/>
      <c r="P26" s="867"/>
      <c r="Q26" s="868"/>
      <c r="R26" s="675"/>
      <c r="S26" s="698"/>
      <c r="T26" s="734"/>
      <c r="U26" s="698"/>
      <c r="V26" s="698"/>
      <c r="W26" s="698"/>
    </row>
    <row r="27" spans="1:23" ht="13.2" customHeight="1" thickBot="1">
      <c r="A27" s="1835" t="s">
        <v>11</v>
      </c>
      <c r="B27" s="703" t="s">
        <v>11</v>
      </c>
      <c r="C27" s="3001" t="s">
        <v>14</v>
      </c>
      <c r="D27" s="1986"/>
      <c r="E27" s="1986"/>
      <c r="F27" s="1986"/>
      <c r="G27" s="3002"/>
      <c r="H27" s="795">
        <f>SUM(H10,H12,H15,H18,H20,H22,H24,H26)</f>
        <v>18668.199999999997</v>
      </c>
      <c r="I27" s="795">
        <f>SUM(I10,I12,I15,I18,I20,I22,I24,I26)</f>
        <v>18668.199999999997</v>
      </c>
      <c r="J27" s="795">
        <f>SUM(J10,J12,J15,J18,J20,J22,J24,J26)</f>
        <v>255.4</v>
      </c>
      <c r="K27" s="795">
        <f t="shared" ref="K27" si="8">SUM(K10,K12,K15,K18,K20,K22,K26)</f>
        <v>0</v>
      </c>
      <c r="L27" s="795">
        <f>SUM(L10,L12,L15,L18,L20,L22,L24,L26)</f>
        <v>17679.2</v>
      </c>
      <c r="M27" s="795">
        <f>SUM(M10,M12,M15,M18,M20,M22,M24,M26)</f>
        <v>17777.199999999997</v>
      </c>
      <c r="N27" s="735"/>
      <c r="O27" s="704"/>
      <c r="P27" s="704"/>
      <c r="Q27" s="705"/>
      <c r="R27" s="698"/>
      <c r="S27" s="698"/>
      <c r="T27" s="698"/>
      <c r="U27" s="698"/>
      <c r="V27" s="698"/>
      <c r="W27" s="698"/>
    </row>
    <row r="28" spans="1:23" ht="34.200000000000003" customHeight="1" thickBot="1">
      <c r="A28" s="681" t="s">
        <v>11</v>
      </c>
      <c r="B28" s="682" t="s">
        <v>13</v>
      </c>
      <c r="C28" s="1906" t="s">
        <v>476</v>
      </c>
      <c r="D28" s="1906"/>
      <c r="E28" s="1906"/>
      <c r="F28" s="1906"/>
      <c r="G28" s="1906"/>
      <c r="H28" s="1906"/>
      <c r="I28" s="1906"/>
      <c r="J28" s="1906"/>
      <c r="K28" s="1906"/>
      <c r="L28" s="1906"/>
      <c r="M28" s="1906"/>
      <c r="N28" s="1906"/>
      <c r="O28" s="1906"/>
      <c r="P28" s="1906"/>
      <c r="Q28" s="1907"/>
      <c r="R28" s="698"/>
      <c r="S28" s="698"/>
      <c r="T28" s="698"/>
      <c r="U28" s="698"/>
      <c r="V28" s="698"/>
      <c r="W28" s="698"/>
    </row>
    <row r="29" spans="1:23" ht="13.2" customHeight="1">
      <c r="A29" s="1967" t="s">
        <v>11</v>
      </c>
      <c r="B29" s="1970" t="s">
        <v>13</v>
      </c>
      <c r="C29" s="1914" t="s">
        <v>11</v>
      </c>
      <c r="D29" s="1973" t="s">
        <v>477</v>
      </c>
      <c r="E29" s="1976" t="s">
        <v>41</v>
      </c>
      <c r="F29" s="3003" t="s">
        <v>110</v>
      </c>
      <c r="G29" s="683" t="s">
        <v>37</v>
      </c>
      <c r="H29" s="713">
        <v>900</v>
      </c>
      <c r="I29" s="707">
        <v>900</v>
      </c>
      <c r="J29" s="719">
        <v>0</v>
      </c>
      <c r="K29" s="714">
        <v>0</v>
      </c>
      <c r="L29" s="715">
        <v>967</v>
      </c>
      <c r="M29" s="709">
        <v>971</v>
      </c>
      <c r="N29" s="2998" t="s">
        <v>468</v>
      </c>
      <c r="O29" s="92">
        <v>4200</v>
      </c>
      <c r="P29" s="1064" t="s">
        <v>601</v>
      </c>
      <c r="Q29" s="1065" t="s">
        <v>602</v>
      </c>
      <c r="R29" s="698"/>
      <c r="S29" s="698"/>
      <c r="T29" s="698"/>
      <c r="U29" s="698"/>
      <c r="V29" s="698"/>
      <c r="W29" s="698"/>
    </row>
    <row r="30" spans="1:23" ht="61.2" customHeight="1" thickBot="1">
      <c r="A30" s="1969"/>
      <c r="B30" s="1972"/>
      <c r="C30" s="1916"/>
      <c r="D30" s="1975"/>
      <c r="E30" s="1922"/>
      <c r="F30" s="3004"/>
      <c r="G30" s="710" t="s">
        <v>12</v>
      </c>
      <c r="H30" s="716">
        <f>H29*1</f>
        <v>900</v>
      </c>
      <c r="I30" s="716">
        <f t="shared" ref="I30:M30" si="9">I29*1</f>
        <v>900</v>
      </c>
      <c r="J30" s="716">
        <f t="shared" si="9"/>
        <v>0</v>
      </c>
      <c r="K30" s="716">
        <f t="shared" si="9"/>
        <v>0</v>
      </c>
      <c r="L30" s="716">
        <f t="shared" si="9"/>
        <v>967</v>
      </c>
      <c r="M30" s="716">
        <f t="shared" si="9"/>
        <v>971</v>
      </c>
      <c r="N30" s="2999"/>
      <c r="O30" s="869"/>
      <c r="P30" s="869"/>
      <c r="Q30" s="870"/>
      <c r="R30" s="698"/>
      <c r="S30" s="698"/>
      <c r="T30" s="698"/>
      <c r="U30" s="698"/>
      <c r="V30" s="698"/>
      <c r="W30" s="698"/>
    </row>
    <row r="31" spans="1:23" ht="13.2" customHeight="1">
      <c r="A31" s="1967" t="s">
        <v>11</v>
      </c>
      <c r="B31" s="1970" t="s">
        <v>13</v>
      </c>
      <c r="C31" s="1914" t="s">
        <v>13</v>
      </c>
      <c r="D31" s="1973" t="s">
        <v>478</v>
      </c>
      <c r="E31" s="1976" t="s">
        <v>41</v>
      </c>
      <c r="F31" s="3003" t="s">
        <v>110</v>
      </c>
      <c r="G31" s="706" t="s">
        <v>93</v>
      </c>
      <c r="H31" s="713">
        <v>0.3</v>
      </c>
      <c r="I31" s="707">
        <v>0.3</v>
      </c>
      <c r="J31" s="719">
        <v>0</v>
      </c>
      <c r="K31" s="714">
        <v>0</v>
      </c>
      <c r="L31" s="715">
        <v>0.3</v>
      </c>
      <c r="M31" s="709">
        <v>0.3</v>
      </c>
      <c r="N31" s="2998" t="s">
        <v>468</v>
      </c>
      <c r="O31" s="92">
        <v>1</v>
      </c>
      <c r="P31" s="1064" t="s">
        <v>250</v>
      </c>
      <c r="Q31" s="796" t="s">
        <v>250</v>
      </c>
      <c r="R31" s="698"/>
      <c r="S31" s="698"/>
      <c r="T31" s="734"/>
      <c r="U31" s="698"/>
      <c r="V31" s="698"/>
      <c r="W31" s="698"/>
    </row>
    <row r="32" spans="1:23" ht="60" customHeight="1" thickBot="1">
      <c r="A32" s="1969"/>
      <c r="B32" s="1972"/>
      <c r="C32" s="1916"/>
      <c r="D32" s="1975"/>
      <c r="E32" s="1922"/>
      <c r="F32" s="3004"/>
      <c r="G32" s="710" t="s">
        <v>12</v>
      </c>
      <c r="H32" s="716">
        <f>H31*1</f>
        <v>0.3</v>
      </c>
      <c r="I32" s="716">
        <f t="shared" ref="I32:M32" si="10">I31*1</f>
        <v>0.3</v>
      </c>
      <c r="J32" s="716">
        <f t="shared" si="10"/>
        <v>0</v>
      </c>
      <c r="K32" s="716">
        <f t="shared" si="10"/>
        <v>0</v>
      </c>
      <c r="L32" s="716">
        <f t="shared" si="10"/>
        <v>0.3</v>
      </c>
      <c r="M32" s="716">
        <f t="shared" si="10"/>
        <v>0.3</v>
      </c>
      <c r="N32" s="2999"/>
      <c r="O32" s="94"/>
      <c r="P32" s="94"/>
      <c r="Q32" s="95"/>
      <c r="R32" s="698"/>
      <c r="S32" s="698"/>
      <c r="T32" s="734"/>
      <c r="U32" s="698"/>
      <c r="V32" s="698"/>
      <c r="W32" s="698"/>
    </row>
    <row r="33" spans="1:23" ht="13.2" customHeight="1">
      <c r="A33" s="1833" t="s">
        <v>11</v>
      </c>
      <c r="B33" s="1836" t="s">
        <v>13</v>
      </c>
      <c r="C33" s="1823" t="s">
        <v>36</v>
      </c>
      <c r="D33" s="1973" t="s">
        <v>479</v>
      </c>
      <c r="E33" s="1976" t="s">
        <v>41</v>
      </c>
      <c r="F33" s="3003" t="s">
        <v>110</v>
      </c>
      <c r="G33" s="706" t="s">
        <v>56</v>
      </c>
      <c r="H33" s="713">
        <v>0.9</v>
      </c>
      <c r="I33" s="707">
        <v>0.9</v>
      </c>
      <c r="J33" s="719">
        <v>0</v>
      </c>
      <c r="K33" s="714">
        <v>0</v>
      </c>
      <c r="L33" s="715">
        <v>0</v>
      </c>
      <c r="M33" s="709">
        <v>0</v>
      </c>
      <c r="N33" s="2998" t="s">
        <v>468</v>
      </c>
      <c r="O33" s="92">
        <v>1</v>
      </c>
      <c r="P33" s="1064" t="s">
        <v>76</v>
      </c>
      <c r="Q33" s="1065" t="s">
        <v>76</v>
      </c>
      <c r="R33" s="698"/>
      <c r="S33" s="698"/>
      <c r="T33" s="734"/>
      <c r="U33" s="698"/>
      <c r="V33" s="698"/>
      <c r="W33" s="698"/>
    </row>
    <row r="34" spans="1:23" ht="13.8" thickBot="1">
      <c r="A34" s="1835"/>
      <c r="B34" s="1837"/>
      <c r="C34" s="1824"/>
      <c r="D34" s="1975"/>
      <c r="E34" s="1922"/>
      <c r="F34" s="3004"/>
      <c r="G34" s="710" t="s">
        <v>12</v>
      </c>
      <c r="H34" s="716">
        <f>I34+K34</f>
        <v>0.9</v>
      </c>
      <c r="I34" s="716">
        <f t="shared" ref="I34:M34" si="11">I33*1</f>
        <v>0.9</v>
      </c>
      <c r="J34" s="716">
        <f t="shared" si="11"/>
        <v>0</v>
      </c>
      <c r="K34" s="716">
        <f t="shared" si="11"/>
        <v>0</v>
      </c>
      <c r="L34" s="716">
        <f t="shared" si="11"/>
        <v>0</v>
      </c>
      <c r="M34" s="716">
        <f t="shared" si="11"/>
        <v>0</v>
      </c>
      <c r="N34" s="2999"/>
      <c r="O34" s="94"/>
      <c r="P34" s="94"/>
      <c r="Q34" s="95"/>
      <c r="R34" s="698"/>
      <c r="S34" s="698"/>
      <c r="T34" s="734"/>
      <c r="U34" s="698"/>
      <c r="V34" s="698"/>
      <c r="W34" s="698"/>
    </row>
    <row r="35" spans="1:23" ht="13.2" customHeight="1">
      <c r="A35" s="1967" t="s">
        <v>11</v>
      </c>
      <c r="B35" s="1970" t="s">
        <v>13</v>
      </c>
      <c r="C35" s="1914" t="s">
        <v>58</v>
      </c>
      <c r="D35" s="1973" t="s">
        <v>480</v>
      </c>
      <c r="E35" s="1976" t="s">
        <v>41</v>
      </c>
      <c r="F35" s="3003" t="s">
        <v>110</v>
      </c>
      <c r="G35" s="706" t="s">
        <v>93</v>
      </c>
      <c r="H35" s="713">
        <v>14.4</v>
      </c>
      <c r="I35" s="707">
        <v>14.4</v>
      </c>
      <c r="J35" s="719">
        <v>0</v>
      </c>
      <c r="K35" s="714">
        <v>0</v>
      </c>
      <c r="L35" s="715">
        <v>11.3</v>
      </c>
      <c r="M35" s="709">
        <v>11.3</v>
      </c>
      <c r="N35" s="2998" t="s">
        <v>468</v>
      </c>
      <c r="O35" s="92">
        <v>50</v>
      </c>
      <c r="P35" s="1064" t="s">
        <v>421</v>
      </c>
      <c r="Q35" s="1065" t="s">
        <v>421</v>
      </c>
      <c r="R35" s="698"/>
      <c r="S35" s="698"/>
      <c r="T35" s="734"/>
      <c r="U35" s="698"/>
      <c r="V35" s="698"/>
      <c r="W35" s="698"/>
    </row>
    <row r="36" spans="1:23" ht="13.95" customHeight="1" thickBot="1">
      <c r="A36" s="1969"/>
      <c r="B36" s="1972"/>
      <c r="C36" s="1916"/>
      <c r="D36" s="1975"/>
      <c r="E36" s="1922"/>
      <c r="F36" s="3004"/>
      <c r="G36" s="710" t="s">
        <v>12</v>
      </c>
      <c r="H36" s="716">
        <f>SUM(H35)</f>
        <v>14.4</v>
      </c>
      <c r="I36" s="716">
        <f t="shared" ref="I36:M36" si="12">SUM(I35)</f>
        <v>14.4</v>
      </c>
      <c r="J36" s="716">
        <f t="shared" si="12"/>
        <v>0</v>
      </c>
      <c r="K36" s="716">
        <f t="shared" si="12"/>
        <v>0</v>
      </c>
      <c r="L36" s="716">
        <f t="shared" si="12"/>
        <v>11.3</v>
      </c>
      <c r="M36" s="716">
        <f t="shared" si="12"/>
        <v>11.3</v>
      </c>
      <c r="N36" s="2999"/>
      <c r="O36" s="94"/>
      <c r="P36" s="94"/>
      <c r="Q36" s="95"/>
      <c r="R36" s="698"/>
      <c r="S36" s="698"/>
      <c r="T36" s="734"/>
      <c r="U36" s="698"/>
      <c r="V36" s="698"/>
      <c r="W36" s="698"/>
    </row>
    <row r="37" spans="1:23" ht="13.2" customHeight="1" thickBot="1">
      <c r="A37" s="692" t="s">
        <v>11</v>
      </c>
      <c r="B37" s="688" t="s">
        <v>13</v>
      </c>
      <c r="C37" s="1944" t="s">
        <v>14</v>
      </c>
      <c r="D37" s="1945"/>
      <c r="E37" s="1986"/>
      <c r="F37" s="1986"/>
      <c r="G37" s="1946"/>
      <c r="H37" s="693">
        <f>SUM(H30,H32,H34,H36)</f>
        <v>915.59999999999991</v>
      </c>
      <c r="I37" s="693">
        <f>SUM(I30,I32,I34,I36)</f>
        <v>915.59999999999991</v>
      </c>
      <c r="J37" s="693">
        <f>SUM(J30,J36)</f>
        <v>0</v>
      </c>
      <c r="K37" s="693">
        <f>SUM(K30:K36)</f>
        <v>0</v>
      </c>
      <c r="L37" s="693">
        <f>SUM(L30,L32,L34,L36)</f>
        <v>978.59999999999991</v>
      </c>
      <c r="M37" s="693">
        <f>SUM(M30,M32,M34,M36)</f>
        <v>982.59999999999991</v>
      </c>
      <c r="N37" s="689"/>
      <c r="O37" s="690"/>
      <c r="P37" s="690"/>
      <c r="Q37" s="691"/>
      <c r="R37" s="698"/>
      <c r="S37" s="698"/>
      <c r="T37" s="734"/>
      <c r="U37" s="698"/>
      <c r="V37" s="698"/>
      <c r="W37" s="698"/>
    </row>
    <row r="38" spans="1:23" ht="31.95" customHeight="1" thickBot="1">
      <c r="A38" s="681" t="s">
        <v>11</v>
      </c>
      <c r="B38" s="682" t="s">
        <v>35</v>
      </c>
      <c r="C38" s="1906" t="s">
        <v>481</v>
      </c>
      <c r="D38" s="1906"/>
      <c r="E38" s="1906"/>
      <c r="F38" s="1906"/>
      <c r="G38" s="1906"/>
      <c r="H38" s="1906"/>
      <c r="I38" s="1906"/>
      <c r="J38" s="1906"/>
      <c r="K38" s="1906"/>
      <c r="L38" s="1906"/>
      <c r="M38" s="1906"/>
      <c r="N38" s="1906"/>
      <c r="O38" s="1906"/>
      <c r="P38" s="1906"/>
      <c r="Q38" s="1907"/>
      <c r="R38" s="698"/>
      <c r="S38" s="698"/>
      <c r="T38" s="734"/>
      <c r="U38" s="698"/>
      <c r="V38" s="698"/>
      <c r="W38" s="698"/>
    </row>
    <row r="39" spans="1:23" ht="13.2" customHeight="1">
      <c r="A39" s="1967" t="s">
        <v>11</v>
      </c>
      <c r="B39" s="1970" t="s">
        <v>35</v>
      </c>
      <c r="C39" s="1820" t="s">
        <v>11</v>
      </c>
      <c r="D39" s="1973" t="s">
        <v>482</v>
      </c>
      <c r="E39" s="1976" t="s">
        <v>41</v>
      </c>
      <c r="F39" s="1976" t="s">
        <v>621</v>
      </c>
      <c r="G39" s="706" t="s">
        <v>37</v>
      </c>
      <c r="H39" s="713">
        <v>1661</v>
      </c>
      <c r="I39" s="713">
        <v>1661</v>
      </c>
      <c r="J39" s="719">
        <v>0</v>
      </c>
      <c r="K39" s="714">
        <v>0</v>
      </c>
      <c r="L39" s="713">
        <v>1667.4</v>
      </c>
      <c r="M39" s="713">
        <v>1667.4</v>
      </c>
      <c r="N39" s="2998" t="s">
        <v>468</v>
      </c>
      <c r="O39" s="92"/>
      <c r="P39" s="1064"/>
      <c r="Q39" s="1065"/>
      <c r="R39" s="698"/>
      <c r="S39" s="698"/>
      <c r="T39" s="698"/>
      <c r="U39" s="698"/>
      <c r="V39" s="698"/>
      <c r="W39" s="698"/>
    </row>
    <row r="40" spans="1:23" ht="13.95" customHeight="1" thickBot="1">
      <c r="A40" s="1969"/>
      <c r="B40" s="1972"/>
      <c r="C40" s="797"/>
      <c r="D40" s="1975"/>
      <c r="E40" s="1922"/>
      <c r="F40" s="1922"/>
      <c r="G40" s="710" t="s">
        <v>12</v>
      </c>
      <c r="H40" s="716">
        <f>H39</f>
        <v>1661</v>
      </c>
      <c r="I40" s="711">
        <f>SUM(I39:I39)</f>
        <v>1661</v>
      </c>
      <c r="J40" s="717">
        <v>0</v>
      </c>
      <c r="K40" s="718">
        <f>SUM(K39:K39)</f>
        <v>0</v>
      </c>
      <c r="L40" s="752">
        <f>L39</f>
        <v>1667.4</v>
      </c>
      <c r="M40" s="753">
        <f>M39</f>
        <v>1667.4</v>
      </c>
      <c r="N40" s="2999"/>
      <c r="O40" s="94"/>
      <c r="P40" s="94"/>
      <c r="Q40" s="95"/>
      <c r="R40" s="698"/>
      <c r="S40" s="698"/>
      <c r="T40" s="698"/>
      <c r="U40" s="698"/>
      <c r="V40" s="698"/>
      <c r="W40" s="698"/>
    </row>
    <row r="41" spans="1:23" ht="13.2" customHeight="1" thickBot="1">
      <c r="A41" s="692" t="s">
        <v>11</v>
      </c>
      <c r="B41" s="688" t="s">
        <v>35</v>
      </c>
      <c r="C41" s="1944" t="s">
        <v>14</v>
      </c>
      <c r="D41" s="1945"/>
      <c r="E41" s="1986"/>
      <c r="F41" s="1986"/>
      <c r="G41" s="1946"/>
      <c r="H41" s="716">
        <f>H40</f>
        <v>1661</v>
      </c>
      <c r="I41" s="711">
        <f>SUM(I40:I40)</f>
        <v>1661</v>
      </c>
      <c r="J41" s="717">
        <v>0</v>
      </c>
      <c r="K41" s="718">
        <f>SUM(K40:K40)</f>
        <v>0</v>
      </c>
      <c r="L41" s="752">
        <f>L40</f>
        <v>1667.4</v>
      </c>
      <c r="M41" s="753">
        <f>M40</f>
        <v>1667.4</v>
      </c>
      <c r="N41" s="689"/>
      <c r="O41" s="690"/>
      <c r="P41" s="690"/>
      <c r="Q41" s="691"/>
      <c r="R41" s="698"/>
      <c r="S41" s="698"/>
      <c r="T41" s="698"/>
      <c r="U41" s="698"/>
      <c r="V41" s="698"/>
      <c r="W41" s="698"/>
    </row>
    <row r="42" spans="1:23" ht="28.95" customHeight="1" thickBot="1">
      <c r="A42" s="681" t="s">
        <v>11</v>
      </c>
      <c r="B42" s="682" t="s">
        <v>36</v>
      </c>
      <c r="C42" s="1906" t="s">
        <v>483</v>
      </c>
      <c r="D42" s="1906"/>
      <c r="E42" s="1906"/>
      <c r="F42" s="1906"/>
      <c r="G42" s="1906"/>
      <c r="H42" s="1906"/>
      <c r="I42" s="1906"/>
      <c r="J42" s="1906"/>
      <c r="K42" s="1906"/>
      <c r="L42" s="1906"/>
      <c r="M42" s="1906"/>
      <c r="N42" s="1906"/>
      <c r="O42" s="1906"/>
      <c r="P42" s="1906"/>
      <c r="Q42" s="1907"/>
      <c r="R42" s="698"/>
      <c r="S42" s="698"/>
      <c r="T42" s="698"/>
      <c r="U42" s="698"/>
      <c r="V42" s="698"/>
      <c r="W42" s="698"/>
    </row>
    <row r="43" spans="1:23" ht="13.95" customHeight="1">
      <c r="A43" s="1967" t="s">
        <v>11</v>
      </c>
      <c r="B43" s="1970" t="s">
        <v>36</v>
      </c>
      <c r="C43" s="1914" t="s">
        <v>11</v>
      </c>
      <c r="D43" s="1973" t="s">
        <v>622</v>
      </c>
      <c r="E43" s="1976" t="s">
        <v>41</v>
      </c>
      <c r="F43" s="3003" t="s">
        <v>110</v>
      </c>
      <c r="G43" s="706" t="s">
        <v>37</v>
      </c>
      <c r="H43" s="713">
        <v>480</v>
      </c>
      <c r="I43" s="707">
        <v>480</v>
      </c>
      <c r="J43" s="719">
        <v>0</v>
      </c>
      <c r="K43" s="714">
        <v>0</v>
      </c>
      <c r="L43" s="713">
        <v>100</v>
      </c>
      <c r="M43" s="713">
        <v>100</v>
      </c>
      <c r="N43" s="2998" t="s">
        <v>468</v>
      </c>
      <c r="O43" s="92">
        <v>1200</v>
      </c>
      <c r="P43" s="1064" t="s">
        <v>568</v>
      </c>
      <c r="Q43" s="1065" t="s">
        <v>568</v>
      </c>
      <c r="R43" s="698"/>
      <c r="S43" s="698"/>
      <c r="T43" s="698"/>
      <c r="U43" s="698"/>
      <c r="V43" s="698"/>
      <c r="W43" s="698"/>
    </row>
    <row r="44" spans="1:23" ht="15" customHeight="1" thickBot="1">
      <c r="A44" s="1969"/>
      <c r="B44" s="1972"/>
      <c r="C44" s="1916"/>
      <c r="D44" s="1975"/>
      <c r="E44" s="1922"/>
      <c r="F44" s="3004"/>
      <c r="G44" s="710" t="s">
        <v>12</v>
      </c>
      <c r="H44" s="716">
        <f>H43</f>
        <v>480</v>
      </c>
      <c r="I44" s="711">
        <f>SUM(I43:I43)</f>
        <v>480</v>
      </c>
      <c r="J44" s="717">
        <v>0</v>
      </c>
      <c r="K44" s="718">
        <f>SUM(K43:K43)</f>
        <v>0</v>
      </c>
      <c r="L44" s="752">
        <f>L43</f>
        <v>100</v>
      </c>
      <c r="M44" s="753">
        <f>M43</f>
        <v>100</v>
      </c>
      <c r="N44" s="2999"/>
      <c r="O44" s="94"/>
      <c r="P44" s="94"/>
      <c r="Q44" s="95"/>
      <c r="R44" s="698"/>
      <c r="S44" s="698"/>
      <c r="T44" s="698"/>
      <c r="U44" s="698"/>
      <c r="V44" s="698"/>
      <c r="W44" s="698"/>
    </row>
    <row r="45" spans="1:23" ht="13.2" customHeight="1" thickBot="1">
      <c r="A45" s="692" t="s">
        <v>11</v>
      </c>
      <c r="B45" s="688" t="s">
        <v>36</v>
      </c>
      <c r="C45" s="1944" t="s">
        <v>14</v>
      </c>
      <c r="D45" s="1945"/>
      <c r="E45" s="1945"/>
      <c r="F45" s="1945"/>
      <c r="G45" s="1946"/>
      <c r="H45" s="693">
        <f t="shared" ref="H45:M45" si="13">SUM(H44)</f>
        <v>480</v>
      </c>
      <c r="I45" s="693">
        <f t="shared" si="13"/>
        <v>480</v>
      </c>
      <c r="J45" s="693">
        <f t="shared" si="13"/>
        <v>0</v>
      </c>
      <c r="K45" s="693">
        <f t="shared" si="13"/>
        <v>0</v>
      </c>
      <c r="L45" s="693">
        <f t="shared" si="13"/>
        <v>100</v>
      </c>
      <c r="M45" s="693">
        <f t="shared" si="13"/>
        <v>100</v>
      </c>
      <c r="N45" s="689"/>
      <c r="O45" s="690"/>
      <c r="P45" s="690"/>
      <c r="Q45" s="691"/>
      <c r="R45" s="698"/>
      <c r="S45" s="698"/>
      <c r="T45" s="698"/>
      <c r="U45" s="698"/>
      <c r="V45" s="698"/>
      <c r="W45" s="698"/>
    </row>
    <row r="46" spans="1:23" ht="19.2" customHeight="1" thickBot="1">
      <c r="A46" s="681" t="s">
        <v>11</v>
      </c>
      <c r="B46" s="682" t="s">
        <v>58</v>
      </c>
      <c r="C46" s="1906" t="s">
        <v>484</v>
      </c>
      <c r="D46" s="1906"/>
      <c r="E46" s="1906"/>
      <c r="F46" s="1906"/>
      <c r="G46" s="1906"/>
      <c r="H46" s="1906"/>
      <c r="I46" s="1906"/>
      <c r="J46" s="1906"/>
      <c r="K46" s="1906"/>
      <c r="L46" s="1906"/>
      <c r="M46" s="1906"/>
      <c r="N46" s="1906"/>
      <c r="O46" s="1906"/>
      <c r="P46" s="1906"/>
      <c r="Q46" s="1907"/>
      <c r="R46" s="698"/>
      <c r="S46" s="698"/>
      <c r="T46" s="698"/>
      <c r="U46" s="698"/>
      <c r="V46" s="698"/>
      <c r="W46" s="698"/>
    </row>
    <row r="47" spans="1:23" ht="13.2" customHeight="1">
      <c r="A47" s="2718" t="s">
        <v>11</v>
      </c>
      <c r="B47" s="2721" t="s">
        <v>58</v>
      </c>
      <c r="C47" s="1938" t="s">
        <v>11</v>
      </c>
      <c r="D47" s="2110" t="s">
        <v>485</v>
      </c>
      <c r="E47" s="1976" t="s">
        <v>41</v>
      </c>
      <c r="F47" s="1958" t="s">
        <v>110</v>
      </c>
      <c r="G47" s="683" t="s">
        <v>93</v>
      </c>
      <c r="H47" s="1427">
        <v>339</v>
      </c>
      <c r="I47" s="1428">
        <v>339</v>
      </c>
      <c r="J47" s="719">
        <v>0</v>
      </c>
      <c r="K47" s="714">
        <v>0</v>
      </c>
      <c r="L47" s="715">
        <v>214</v>
      </c>
      <c r="M47" s="709">
        <v>172.4</v>
      </c>
      <c r="N47" s="2998" t="s">
        <v>468</v>
      </c>
      <c r="O47" s="92">
        <v>1220</v>
      </c>
      <c r="P47" s="1064" t="s">
        <v>603</v>
      </c>
      <c r="Q47" s="1065" t="s">
        <v>604</v>
      </c>
      <c r="R47" s="698"/>
      <c r="S47" s="698"/>
      <c r="T47" s="698"/>
      <c r="U47" s="698"/>
      <c r="V47" s="698"/>
      <c r="W47" s="698"/>
    </row>
    <row r="48" spans="1:23" ht="39" customHeight="1" thickBot="1">
      <c r="A48" s="2720"/>
      <c r="B48" s="2722"/>
      <c r="C48" s="1939"/>
      <c r="D48" s="2112"/>
      <c r="E48" s="1922"/>
      <c r="F48" s="1960"/>
      <c r="G48" s="710" t="s">
        <v>12</v>
      </c>
      <c r="H48" s="1429">
        <f>H47</f>
        <v>339</v>
      </c>
      <c r="I48" s="1429">
        <f t="shared" ref="I48:M48" si="14">I47</f>
        <v>339</v>
      </c>
      <c r="J48" s="716">
        <f t="shared" si="14"/>
        <v>0</v>
      </c>
      <c r="K48" s="716">
        <f t="shared" si="14"/>
        <v>0</v>
      </c>
      <c r="L48" s="716">
        <f t="shared" si="14"/>
        <v>214</v>
      </c>
      <c r="M48" s="716">
        <f t="shared" si="14"/>
        <v>172.4</v>
      </c>
      <c r="N48" s="2999"/>
      <c r="O48" s="94"/>
      <c r="P48" s="94"/>
      <c r="Q48" s="95"/>
      <c r="R48" s="698"/>
      <c r="S48" s="698"/>
      <c r="T48" s="698"/>
      <c r="U48" s="698"/>
      <c r="V48" s="698"/>
      <c r="W48" s="698"/>
    </row>
    <row r="49" spans="1:23" ht="13.2" customHeight="1">
      <c r="A49" s="2718" t="s">
        <v>11</v>
      </c>
      <c r="B49" s="2721" t="s">
        <v>58</v>
      </c>
      <c r="C49" s="1938" t="s">
        <v>13</v>
      </c>
      <c r="D49" s="2110" t="s">
        <v>486</v>
      </c>
      <c r="E49" s="1976" t="s">
        <v>41</v>
      </c>
      <c r="F49" s="1958" t="s">
        <v>110</v>
      </c>
      <c r="G49" s="683" t="s">
        <v>93</v>
      </c>
      <c r="H49" s="713">
        <v>108.7</v>
      </c>
      <c r="I49" s="707">
        <v>108.7</v>
      </c>
      <c r="J49" s="719">
        <v>0</v>
      </c>
      <c r="K49" s="714">
        <v>0</v>
      </c>
      <c r="L49" s="715">
        <v>43.6</v>
      </c>
      <c r="M49" s="709">
        <v>37.1</v>
      </c>
      <c r="N49" s="2998" t="s">
        <v>470</v>
      </c>
      <c r="O49" s="92">
        <v>900</v>
      </c>
      <c r="P49" s="1064" t="s">
        <v>605</v>
      </c>
      <c r="Q49" s="1065" t="s">
        <v>606</v>
      </c>
      <c r="R49" s="698"/>
      <c r="S49" s="698"/>
      <c r="T49" s="698"/>
      <c r="U49" s="698"/>
      <c r="V49" s="698"/>
      <c r="W49" s="698"/>
    </row>
    <row r="50" spans="1:23" ht="13.8" thickBot="1">
      <c r="A50" s="2720"/>
      <c r="B50" s="2722"/>
      <c r="C50" s="1939"/>
      <c r="D50" s="2112"/>
      <c r="E50" s="1922"/>
      <c r="F50" s="1960"/>
      <c r="G50" s="710" t="s">
        <v>12</v>
      </c>
      <c r="H50" s="716">
        <f>H49</f>
        <v>108.7</v>
      </c>
      <c r="I50" s="711">
        <f>SUM(I49:I49)</f>
        <v>108.7</v>
      </c>
      <c r="J50" s="717">
        <v>0</v>
      </c>
      <c r="K50" s="718">
        <f>SUM(K49:K49)</f>
        <v>0</v>
      </c>
      <c r="L50" s="752">
        <f>L49</f>
        <v>43.6</v>
      </c>
      <c r="M50" s="753">
        <f>M49</f>
        <v>37.1</v>
      </c>
      <c r="N50" s="2999"/>
      <c r="O50" s="94"/>
      <c r="P50" s="94"/>
      <c r="Q50" s="95"/>
      <c r="R50" s="698"/>
      <c r="S50" s="698"/>
      <c r="T50" s="698"/>
      <c r="U50" s="698"/>
      <c r="V50" s="698"/>
      <c r="W50" s="698"/>
    </row>
    <row r="51" spans="1:23" ht="13.2" customHeight="1" thickBot="1">
      <c r="A51" s="692" t="s">
        <v>11</v>
      </c>
      <c r="B51" s="688" t="s">
        <v>58</v>
      </c>
      <c r="C51" s="1944" t="s">
        <v>14</v>
      </c>
      <c r="D51" s="1945"/>
      <c r="E51" s="1945"/>
      <c r="F51" s="1945"/>
      <c r="G51" s="1946"/>
      <c r="H51" s="1430">
        <f>H48+H50</f>
        <v>447.7</v>
      </c>
      <c r="I51" s="1430">
        <f t="shared" ref="I51:M51" si="15">I48+I50</f>
        <v>447.7</v>
      </c>
      <c r="J51" s="693">
        <f t="shared" si="15"/>
        <v>0</v>
      </c>
      <c r="K51" s="693">
        <f t="shared" si="15"/>
        <v>0</v>
      </c>
      <c r="L51" s="693">
        <f t="shared" si="15"/>
        <v>257.60000000000002</v>
      </c>
      <c r="M51" s="693">
        <f t="shared" si="15"/>
        <v>209.5</v>
      </c>
      <c r="N51" s="689"/>
      <c r="O51" s="690"/>
      <c r="P51" s="690"/>
      <c r="Q51" s="691"/>
      <c r="R51" s="698"/>
      <c r="S51" s="698"/>
      <c r="T51" s="698"/>
      <c r="U51" s="698"/>
      <c r="V51" s="698"/>
      <c r="W51" s="698"/>
    </row>
    <row r="52" spans="1:23" ht="10.95" customHeight="1" thickBot="1">
      <c r="A52" s="681" t="s">
        <v>11</v>
      </c>
      <c r="B52" s="2015" t="s">
        <v>64</v>
      </c>
      <c r="C52" s="2016"/>
      <c r="D52" s="2016"/>
      <c r="E52" s="2016"/>
      <c r="F52" s="2016"/>
      <c r="G52" s="2016"/>
      <c r="H52" s="1431">
        <f t="shared" ref="H52:M52" si="16">H27+H37+H41+H45+H51</f>
        <v>22172.499999999996</v>
      </c>
      <c r="I52" s="1431">
        <f t="shared" si="16"/>
        <v>22172.499999999996</v>
      </c>
      <c r="J52" s="798">
        <f t="shared" si="16"/>
        <v>255.4</v>
      </c>
      <c r="K52" s="798">
        <f t="shared" si="16"/>
        <v>0</v>
      </c>
      <c r="L52" s="798">
        <f t="shared" si="16"/>
        <v>20682.8</v>
      </c>
      <c r="M52" s="798">
        <f t="shared" si="16"/>
        <v>20736.699999999997</v>
      </c>
      <c r="N52" s="722"/>
      <c r="O52" s="695"/>
      <c r="P52" s="695"/>
      <c r="Q52" s="696"/>
      <c r="R52" s="698"/>
      <c r="S52" s="698"/>
      <c r="T52" s="734"/>
      <c r="U52" s="698"/>
      <c r="V52" s="698"/>
      <c r="W52" s="698"/>
    </row>
    <row r="53" spans="1:23" ht="13.2" customHeight="1" thickBot="1">
      <c r="A53" s="680" t="s">
        <v>13</v>
      </c>
      <c r="B53" s="1904" t="s">
        <v>487</v>
      </c>
      <c r="C53" s="1904"/>
      <c r="D53" s="1904"/>
      <c r="E53" s="1904"/>
      <c r="F53" s="1904"/>
      <c r="G53" s="1904"/>
      <c r="H53" s="1904"/>
      <c r="I53" s="1904"/>
      <c r="J53" s="1904"/>
      <c r="K53" s="1904"/>
      <c r="L53" s="1904"/>
      <c r="M53" s="1904"/>
      <c r="N53" s="1904"/>
      <c r="O53" s="1904"/>
      <c r="P53" s="1904"/>
      <c r="Q53" s="1905"/>
      <c r="R53" s="698"/>
      <c r="S53" s="698"/>
      <c r="T53" s="734"/>
      <c r="U53" s="698"/>
      <c r="V53" s="698"/>
      <c r="W53" s="698"/>
    </row>
    <row r="54" spans="1:23" ht="13.8" customHeight="1" thickBot="1">
      <c r="A54" s="681" t="s">
        <v>13</v>
      </c>
      <c r="B54" s="682" t="s">
        <v>11</v>
      </c>
      <c r="C54" s="1906" t="s">
        <v>488</v>
      </c>
      <c r="D54" s="1906"/>
      <c r="E54" s="1906"/>
      <c r="F54" s="1906"/>
      <c r="G54" s="1906"/>
      <c r="H54" s="1906"/>
      <c r="I54" s="1906"/>
      <c r="J54" s="1906"/>
      <c r="K54" s="1906"/>
      <c r="L54" s="1906"/>
      <c r="M54" s="1906"/>
      <c r="N54" s="1906"/>
      <c r="O54" s="1906"/>
      <c r="P54" s="1906"/>
      <c r="Q54" s="1907"/>
      <c r="R54" s="698"/>
      <c r="S54" s="698"/>
      <c r="T54" s="734"/>
      <c r="U54" s="698"/>
      <c r="V54" s="698"/>
      <c r="W54" s="698"/>
    </row>
    <row r="55" spans="1:23" ht="13.2" customHeight="1">
      <c r="A55" s="1833" t="s">
        <v>13</v>
      </c>
      <c r="B55" s="1481" t="s">
        <v>11</v>
      </c>
      <c r="C55" s="1998" t="s">
        <v>11</v>
      </c>
      <c r="D55" s="1940" t="s">
        <v>489</v>
      </c>
      <c r="E55" s="3005" t="s">
        <v>490</v>
      </c>
      <c r="F55" s="3008" t="s">
        <v>110</v>
      </c>
      <c r="G55" s="799" t="s">
        <v>93</v>
      </c>
      <c r="H55" s="737">
        <v>178.2</v>
      </c>
      <c r="I55" s="707">
        <v>178.2</v>
      </c>
      <c r="J55" s="719">
        <v>148.5</v>
      </c>
      <c r="K55" s="707">
        <v>0</v>
      </c>
      <c r="L55" s="719">
        <v>162.5</v>
      </c>
      <c r="M55" s="757">
        <v>162.5</v>
      </c>
      <c r="N55" s="3012" t="s">
        <v>491</v>
      </c>
      <c r="O55" s="1071">
        <v>26</v>
      </c>
      <c r="P55" s="1071">
        <v>26</v>
      </c>
      <c r="Q55" s="1072">
        <v>26</v>
      </c>
      <c r="R55" s="698"/>
      <c r="S55" s="698"/>
      <c r="T55" s="734"/>
      <c r="U55" s="698"/>
      <c r="V55" s="698"/>
      <c r="W55" s="698"/>
    </row>
    <row r="56" spans="1:23">
      <c r="A56" s="1834"/>
      <c r="B56" s="1843"/>
      <c r="C56" s="1999"/>
      <c r="D56" s="1951"/>
      <c r="E56" s="3006"/>
      <c r="F56" s="3009"/>
      <c r="G56" s="800" t="s">
        <v>492</v>
      </c>
      <c r="H56" s="1040">
        <v>113.6</v>
      </c>
      <c r="I56" s="712">
        <v>113.6</v>
      </c>
      <c r="J56" s="801">
        <v>110.9</v>
      </c>
      <c r="K56" s="712">
        <v>0</v>
      </c>
      <c r="L56" s="801">
        <v>112.7</v>
      </c>
      <c r="M56" s="758">
        <v>112.7</v>
      </c>
      <c r="N56" s="2298"/>
      <c r="O56" s="1067"/>
      <c r="P56" s="726"/>
      <c r="Q56" s="1068"/>
      <c r="R56" s="698"/>
      <c r="S56" s="698"/>
      <c r="T56" s="734"/>
      <c r="U56" s="698"/>
      <c r="V56" s="698"/>
      <c r="W56" s="698"/>
    </row>
    <row r="57" spans="1:23">
      <c r="A57" s="1834"/>
      <c r="B57" s="1843"/>
      <c r="C57" s="1999"/>
      <c r="D57" s="1951"/>
      <c r="E57" s="3006"/>
      <c r="F57" s="3009"/>
      <c r="G57" s="803" t="s">
        <v>261</v>
      </c>
      <c r="H57" s="1040">
        <v>43.3</v>
      </c>
      <c r="I57" s="737">
        <v>43.3</v>
      </c>
      <c r="J57" s="756">
        <v>32.700000000000003</v>
      </c>
      <c r="K57" s="737">
        <v>0</v>
      </c>
      <c r="L57" s="756">
        <v>43.3</v>
      </c>
      <c r="M57" s="738">
        <v>43.3</v>
      </c>
      <c r="N57" s="804"/>
      <c r="O57" s="1067"/>
      <c r="P57" s="726"/>
      <c r="Q57" s="1068"/>
      <c r="R57" s="698"/>
      <c r="S57" s="698"/>
      <c r="T57" s="734"/>
      <c r="U57" s="698"/>
      <c r="V57" s="698"/>
      <c r="W57" s="698"/>
    </row>
    <row r="58" spans="1:23">
      <c r="A58" s="1834"/>
      <c r="B58" s="1843"/>
      <c r="C58" s="1999"/>
      <c r="D58" s="1951"/>
      <c r="E58" s="3006"/>
      <c r="F58" s="3009"/>
      <c r="G58" s="805" t="s">
        <v>493</v>
      </c>
      <c r="H58" s="1040">
        <v>61.5</v>
      </c>
      <c r="I58" s="737">
        <v>61.5</v>
      </c>
      <c r="J58" s="737">
        <v>52.7</v>
      </c>
      <c r="K58" s="737">
        <v>0</v>
      </c>
      <c r="L58" s="756">
        <v>61.5</v>
      </c>
      <c r="M58" s="738">
        <v>61.5</v>
      </c>
      <c r="N58" s="804"/>
      <c r="O58" s="1067"/>
      <c r="P58" s="726"/>
      <c r="Q58" s="1068"/>
      <c r="R58" s="698"/>
      <c r="S58" s="698"/>
      <c r="T58" s="734"/>
      <c r="U58" s="698"/>
      <c r="V58" s="698"/>
      <c r="W58" s="698"/>
    </row>
    <row r="59" spans="1:23" ht="24" customHeight="1">
      <c r="A59" s="1834"/>
      <c r="B59" s="1843"/>
      <c r="C59" s="2000"/>
      <c r="D59" s="1951"/>
      <c r="E59" s="3006"/>
      <c r="F59" s="3010"/>
      <c r="G59" s="803" t="s">
        <v>37</v>
      </c>
      <c r="H59" s="1040">
        <v>278.7</v>
      </c>
      <c r="I59" s="737">
        <v>194.9</v>
      </c>
      <c r="J59" s="756">
        <v>134.69999999999999</v>
      </c>
      <c r="K59" s="737">
        <v>83.8</v>
      </c>
      <c r="L59" s="756">
        <v>269.7</v>
      </c>
      <c r="M59" s="756">
        <v>269.7</v>
      </c>
      <c r="N59" s="3013"/>
      <c r="O59" s="739"/>
      <c r="P59" s="740"/>
      <c r="Q59" s="741"/>
      <c r="R59" s="698"/>
      <c r="S59" s="698"/>
      <c r="T59" s="734"/>
      <c r="U59" s="698"/>
      <c r="V59" s="698"/>
      <c r="W59" s="698"/>
    </row>
    <row r="60" spans="1:23" ht="13.8" thickBot="1">
      <c r="A60" s="721"/>
      <c r="B60" s="703"/>
      <c r="C60" s="2001"/>
      <c r="D60" s="1941"/>
      <c r="E60" s="3007"/>
      <c r="F60" s="3011"/>
      <c r="G60" s="806" t="s">
        <v>12</v>
      </c>
      <c r="H60" s="711">
        <f>H55+H56+H57+H58+H59</f>
        <v>675.3</v>
      </c>
      <c r="I60" s="711">
        <f>I55+I56+I57+I58+I59</f>
        <v>591.5</v>
      </c>
      <c r="J60" s="711">
        <f>J55+J56+J57+J58+J59</f>
        <v>479.49999999999994</v>
      </c>
      <c r="K60" s="711">
        <f>SUM(K55:K59)</f>
        <v>83.8</v>
      </c>
      <c r="L60" s="711">
        <f>SUM(L55:L59)</f>
        <v>649.70000000000005</v>
      </c>
      <c r="M60" s="711">
        <f>SUM(M55:M59)</f>
        <v>649.70000000000005</v>
      </c>
      <c r="N60" s="3014"/>
      <c r="O60" s="1045"/>
      <c r="P60" s="727"/>
      <c r="Q60" s="1044"/>
      <c r="R60" s="698"/>
      <c r="S60" s="698"/>
      <c r="T60" s="734"/>
      <c r="U60" s="698"/>
      <c r="V60" s="698"/>
      <c r="W60" s="698"/>
    </row>
    <row r="61" spans="1:23" ht="24" customHeight="1">
      <c r="A61" s="1833" t="s">
        <v>13</v>
      </c>
      <c r="B61" s="1481" t="s">
        <v>11</v>
      </c>
      <c r="C61" s="1998" t="s">
        <v>13</v>
      </c>
      <c r="D61" s="1940" t="s">
        <v>494</v>
      </c>
      <c r="E61" s="3005" t="s">
        <v>495</v>
      </c>
      <c r="F61" s="3008" t="s">
        <v>110</v>
      </c>
      <c r="G61" s="799" t="s">
        <v>93</v>
      </c>
      <c r="H61" s="807">
        <v>274.8</v>
      </c>
      <c r="I61" s="807">
        <v>274.8</v>
      </c>
      <c r="J61" s="1873">
        <v>210.2</v>
      </c>
      <c r="K61" s="742">
        <v>0</v>
      </c>
      <c r="L61" s="807">
        <v>229.1</v>
      </c>
      <c r="M61" s="759">
        <v>229.1</v>
      </c>
      <c r="N61" s="1842" t="s">
        <v>491</v>
      </c>
      <c r="O61" s="1071">
        <v>56</v>
      </c>
      <c r="P61" s="1071">
        <v>56</v>
      </c>
      <c r="Q61" s="1072">
        <v>56</v>
      </c>
      <c r="R61" s="698"/>
      <c r="S61" s="698"/>
      <c r="T61" s="734"/>
      <c r="U61" s="698"/>
      <c r="V61" s="698"/>
      <c r="W61" s="698"/>
    </row>
    <row r="62" spans="1:23">
      <c r="A62" s="1834"/>
      <c r="B62" s="1843"/>
      <c r="C62" s="1999"/>
      <c r="D62" s="1951"/>
      <c r="E62" s="3006"/>
      <c r="F62" s="3009"/>
      <c r="G62" s="725" t="s">
        <v>261</v>
      </c>
      <c r="H62" s="737">
        <v>57.1</v>
      </c>
      <c r="I62" s="737">
        <v>57.1</v>
      </c>
      <c r="J62" s="756">
        <v>40.4</v>
      </c>
      <c r="K62" s="738">
        <v>0</v>
      </c>
      <c r="L62" s="737">
        <v>57.1</v>
      </c>
      <c r="M62" s="760">
        <v>57.1</v>
      </c>
      <c r="N62" s="804"/>
      <c r="O62" s="1067"/>
      <c r="P62" s="726"/>
      <c r="Q62" s="1068"/>
      <c r="R62" s="698"/>
      <c r="S62" s="698"/>
      <c r="T62" s="734"/>
      <c r="U62" s="698"/>
      <c r="V62" s="698"/>
      <c r="W62" s="698"/>
    </row>
    <row r="63" spans="1:23">
      <c r="A63" s="1834"/>
      <c r="B63" s="1843"/>
      <c r="C63" s="2000"/>
      <c r="D63" s="1951"/>
      <c r="E63" s="3006"/>
      <c r="F63" s="3010"/>
      <c r="G63" s="803" t="s">
        <v>37</v>
      </c>
      <c r="H63" s="737">
        <v>211.1</v>
      </c>
      <c r="I63" s="737">
        <v>211.1</v>
      </c>
      <c r="J63" s="756">
        <v>193.6</v>
      </c>
      <c r="K63" s="738">
        <v>0</v>
      </c>
      <c r="L63" s="737">
        <v>190.7</v>
      </c>
      <c r="M63" s="756">
        <v>190.7</v>
      </c>
      <c r="N63" s="3013"/>
      <c r="O63" s="739"/>
      <c r="P63" s="740"/>
      <c r="Q63" s="741"/>
      <c r="R63" s="698"/>
      <c r="S63" s="698"/>
      <c r="T63" s="734"/>
      <c r="U63" s="698"/>
      <c r="V63" s="698"/>
      <c r="W63" s="698"/>
    </row>
    <row r="64" spans="1:23" ht="12.6" customHeight="1" thickBot="1">
      <c r="A64" s="721"/>
      <c r="B64" s="703"/>
      <c r="C64" s="2001"/>
      <c r="D64" s="1941"/>
      <c r="E64" s="3007"/>
      <c r="F64" s="3011"/>
      <c r="G64" s="806" t="s">
        <v>12</v>
      </c>
      <c r="H64" s="711">
        <f t="shared" ref="H64:M64" si="17">H61+H62+H63</f>
        <v>543</v>
      </c>
      <c r="I64" s="711">
        <f t="shared" si="17"/>
        <v>543</v>
      </c>
      <c r="J64" s="711">
        <f t="shared" si="17"/>
        <v>444.2</v>
      </c>
      <c r="K64" s="711">
        <f t="shared" si="17"/>
        <v>0</v>
      </c>
      <c r="L64" s="711">
        <f t="shared" si="17"/>
        <v>476.9</v>
      </c>
      <c r="M64" s="711">
        <f t="shared" si="17"/>
        <v>476.9</v>
      </c>
      <c r="N64" s="3014"/>
      <c r="O64" s="1045"/>
      <c r="P64" s="727"/>
      <c r="Q64" s="1044"/>
      <c r="R64" s="698"/>
      <c r="S64" s="698"/>
      <c r="T64" s="734"/>
      <c r="U64" s="698"/>
      <c r="V64" s="698"/>
      <c r="W64" s="698"/>
    </row>
    <row r="65" spans="1:23" ht="24" customHeight="1" thickBot="1">
      <c r="A65" s="736" t="s">
        <v>13</v>
      </c>
      <c r="B65" s="703" t="s">
        <v>11</v>
      </c>
      <c r="C65" s="3001" t="s">
        <v>14</v>
      </c>
      <c r="D65" s="1986"/>
      <c r="E65" s="1986"/>
      <c r="F65" s="1986"/>
      <c r="G65" s="3002"/>
      <c r="H65" s="808">
        <f t="shared" ref="H65:M65" si="18">H60+H64</f>
        <v>1218.3</v>
      </c>
      <c r="I65" s="808">
        <f t="shared" si="18"/>
        <v>1134.5</v>
      </c>
      <c r="J65" s="808">
        <f t="shared" si="18"/>
        <v>923.69999999999993</v>
      </c>
      <c r="K65" s="808">
        <f t="shared" si="18"/>
        <v>83.8</v>
      </c>
      <c r="L65" s="808">
        <f t="shared" si="18"/>
        <v>1126.5999999999999</v>
      </c>
      <c r="M65" s="808">
        <f t="shared" si="18"/>
        <v>1126.5999999999999</v>
      </c>
      <c r="N65" s="808"/>
      <c r="O65" s="704"/>
      <c r="P65" s="704"/>
      <c r="Q65" s="704"/>
      <c r="R65" s="698"/>
      <c r="S65" s="698"/>
      <c r="T65" s="734"/>
      <c r="U65" s="698"/>
      <c r="V65" s="698"/>
      <c r="W65" s="698"/>
    </row>
    <row r="66" spans="1:23" ht="13.8" customHeight="1" thickBot="1">
      <c r="A66" s="681" t="s">
        <v>13</v>
      </c>
      <c r="B66" s="682" t="s">
        <v>13</v>
      </c>
      <c r="C66" s="1906" t="s">
        <v>496</v>
      </c>
      <c r="D66" s="1906"/>
      <c r="E66" s="1906"/>
      <c r="F66" s="1906"/>
      <c r="G66" s="1906"/>
      <c r="H66" s="1906"/>
      <c r="I66" s="1906"/>
      <c r="J66" s="1906"/>
      <c r="K66" s="1906"/>
      <c r="L66" s="1906"/>
      <c r="M66" s="1906"/>
      <c r="N66" s="1906"/>
      <c r="O66" s="1906"/>
      <c r="P66" s="1906"/>
      <c r="Q66" s="1907"/>
      <c r="R66" s="698"/>
      <c r="S66" s="698"/>
      <c r="T66" s="734"/>
      <c r="U66" s="698"/>
      <c r="V66" s="698"/>
      <c r="W66" s="698"/>
    </row>
    <row r="67" spans="1:23" ht="24" customHeight="1">
      <c r="A67" s="1833" t="s">
        <v>13</v>
      </c>
      <c r="B67" s="1481" t="s">
        <v>13</v>
      </c>
      <c r="C67" s="1998" t="s">
        <v>11</v>
      </c>
      <c r="D67" s="1917" t="s">
        <v>607</v>
      </c>
      <c r="E67" s="3032" t="s">
        <v>497</v>
      </c>
      <c r="F67" s="1841" t="s">
        <v>110</v>
      </c>
      <c r="G67" s="809" t="s">
        <v>93</v>
      </c>
      <c r="H67" s="807">
        <v>515.4</v>
      </c>
      <c r="I67" s="807">
        <v>515.4</v>
      </c>
      <c r="J67" s="1873">
        <v>470</v>
      </c>
      <c r="K67" s="742">
        <v>0</v>
      </c>
      <c r="L67" s="807">
        <v>552.4</v>
      </c>
      <c r="M67" s="759">
        <v>552.4</v>
      </c>
      <c r="N67" s="1842" t="s">
        <v>491</v>
      </c>
      <c r="O67" s="1071">
        <v>355</v>
      </c>
      <c r="P67" s="1071">
        <v>355</v>
      </c>
      <c r="Q67" s="1072">
        <v>355</v>
      </c>
      <c r="R67" s="698"/>
      <c r="S67" s="698"/>
      <c r="T67" s="734"/>
      <c r="U67" s="698"/>
      <c r="V67" s="698"/>
      <c r="W67" s="698"/>
    </row>
    <row r="68" spans="1:23">
      <c r="A68" s="1834"/>
      <c r="B68" s="1843"/>
      <c r="C68" s="1999"/>
      <c r="D68" s="1918"/>
      <c r="E68" s="3033"/>
      <c r="F68" s="810"/>
      <c r="G68" s="725" t="s">
        <v>261</v>
      </c>
      <c r="H68" s="737">
        <v>105</v>
      </c>
      <c r="I68" s="737">
        <v>102</v>
      </c>
      <c r="J68" s="756">
        <v>10.7</v>
      </c>
      <c r="K68" s="738">
        <v>3</v>
      </c>
      <c r="L68" s="737">
        <v>85</v>
      </c>
      <c r="M68" s="760">
        <v>85</v>
      </c>
      <c r="N68" s="804"/>
      <c r="O68" s="1067"/>
      <c r="P68" s="726"/>
      <c r="Q68" s="1068"/>
      <c r="R68" s="698"/>
      <c r="S68" s="698"/>
      <c r="T68" s="734"/>
      <c r="U68" s="698"/>
      <c r="V68" s="698"/>
      <c r="W68" s="698"/>
    </row>
    <row r="69" spans="1:23">
      <c r="A69" s="1834"/>
      <c r="B69" s="1843"/>
      <c r="C69" s="2000"/>
      <c r="D69" s="1918"/>
      <c r="E69" s="3033"/>
      <c r="F69" s="811"/>
      <c r="G69" s="803" t="s">
        <v>37</v>
      </c>
      <c r="H69" s="737">
        <v>1656.3</v>
      </c>
      <c r="I69" s="737">
        <v>1650.3</v>
      </c>
      <c r="J69" s="756">
        <v>1434.4</v>
      </c>
      <c r="K69" s="738">
        <v>6</v>
      </c>
      <c r="L69" s="737">
        <v>1575.7</v>
      </c>
      <c r="M69" s="756">
        <v>1575.7</v>
      </c>
      <c r="N69" s="3013"/>
      <c r="O69" s="739"/>
      <c r="P69" s="740"/>
      <c r="Q69" s="741"/>
      <c r="R69" s="698"/>
      <c r="S69" s="698"/>
      <c r="T69" s="734"/>
      <c r="U69" s="698"/>
      <c r="V69" s="698"/>
      <c r="W69" s="698"/>
    </row>
    <row r="70" spans="1:23" ht="13.8" customHeight="1">
      <c r="A70" s="1834"/>
      <c r="B70" s="1843"/>
      <c r="C70" s="2000"/>
      <c r="D70" s="1918"/>
      <c r="E70" s="3033"/>
      <c r="F70" s="811"/>
      <c r="G70" s="800" t="s">
        <v>80</v>
      </c>
      <c r="H70" s="737">
        <v>93.3</v>
      </c>
      <c r="I70" s="712">
        <v>89.3</v>
      </c>
      <c r="J70" s="801">
        <v>68</v>
      </c>
      <c r="K70" s="743">
        <v>4</v>
      </c>
      <c r="L70" s="712">
        <v>28.3</v>
      </c>
      <c r="M70" s="758">
        <v>28.3</v>
      </c>
      <c r="N70" s="3013"/>
      <c r="O70" s="739"/>
      <c r="P70" s="740"/>
      <c r="Q70" s="741"/>
      <c r="R70" s="698"/>
      <c r="S70" s="698"/>
      <c r="T70" s="734"/>
      <c r="U70" s="698"/>
      <c r="V70" s="698"/>
      <c r="W70" s="698"/>
    </row>
    <row r="71" spans="1:23" ht="13.8" thickBot="1">
      <c r="A71" s="721"/>
      <c r="B71" s="703"/>
      <c r="C71" s="2001"/>
      <c r="D71" s="1919"/>
      <c r="E71" s="3034"/>
      <c r="F71" s="812"/>
      <c r="G71" s="806" t="s">
        <v>12</v>
      </c>
      <c r="H71" s="711">
        <f t="shared" ref="H71:M71" si="19">H67+H68+H69+H70</f>
        <v>2370</v>
      </c>
      <c r="I71" s="711">
        <f t="shared" si="19"/>
        <v>2357</v>
      </c>
      <c r="J71" s="711">
        <f t="shared" si="19"/>
        <v>1983.1000000000001</v>
      </c>
      <c r="K71" s="711">
        <f t="shared" si="19"/>
        <v>13</v>
      </c>
      <c r="L71" s="711">
        <f t="shared" si="19"/>
        <v>2241.4</v>
      </c>
      <c r="M71" s="711">
        <f t="shared" si="19"/>
        <v>2241.4</v>
      </c>
      <c r="N71" s="3014"/>
      <c r="O71" s="1045"/>
      <c r="P71" s="727"/>
      <c r="Q71" s="1044"/>
      <c r="R71" s="698"/>
      <c r="S71" s="698"/>
      <c r="T71" s="734"/>
      <c r="U71" s="698"/>
      <c r="V71" s="698"/>
      <c r="W71" s="698"/>
    </row>
    <row r="72" spans="1:23" ht="69" customHeight="1">
      <c r="A72" s="1833" t="s">
        <v>13</v>
      </c>
      <c r="B72" s="1481" t="s">
        <v>13</v>
      </c>
      <c r="C72" s="1998" t="s">
        <v>36</v>
      </c>
      <c r="D72" s="1917" t="s">
        <v>498</v>
      </c>
      <c r="E72" s="3032" t="s">
        <v>41</v>
      </c>
      <c r="F72" s="1841" t="s">
        <v>110</v>
      </c>
      <c r="G72" s="813" t="s">
        <v>93</v>
      </c>
      <c r="H72" s="707">
        <v>764.1</v>
      </c>
      <c r="I72" s="707">
        <v>764.1</v>
      </c>
      <c r="J72" s="719">
        <v>0</v>
      </c>
      <c r="K72" s="708">
        <v>0</v>
      </c>
      <c r="L72" s="814">
        <v>574.20000000000005</v>
      </c>
      <c r="M72" s="708">
        <v>614.4</v>
      </c>
      <c r="N72" s="889" t="s">
        <v>491</v>
      </c>
      <c r="O72" s="887">
        <v>327</v>
      </c>
      <c r="P72" s="887">
        <v>340</v>
      </c>
      <c r="Q72" s="888">
        <v>351</v>
      </c>
      <c r="R72" s="698"/>
      <c r="S72" s="698"/>
      <c r="T72" s="734"/>
      <c r="U72" s="698"/>
      <c r="V72" s="698"/>
      <c r="W72" s="698"/>
    </row>
    <row r="73" spans="1:23" ht="13.2" customHeight="1">
      <c r="A73" s="1834"/>
      <c r="B73" s="1843"/>
      <c r="C73" s="2000"/>
      <c r="D73" s="1918"/>
      <c r="E73" s="3033"/>
      <c r="F73" s="811"/>
      <c r="G73" s="815" t="s">
        <v>37</v>
      </c>
      <c r="H73" s="720">
        <v>775</v>
      </c>
      <c r="I73" s="712">
        <v>775</v>
      </c>
      <c r="J73" s="801">
        <v>0</v>
      </c>
      <c r="K73" s="743">
        <v>0</v>
      </c>
      <c r="L73" s="816">
        <v>901.8</v>
      </c>
      <c r="M73" s="115">
        <v>973.9</v>
      </c>
      <c r="N73" s="3013" t="s">
        <v>608</v>
      </c>
      <c r="O73" s="739"/>
      <c r="P73" s="740"/>
      <c r="Q73" s="741"/>
      <c r="R73" s="698"/>
      <c r="S73" s="698"/>
      <c r="T73" s="734"/>
      <c r="U73" s="698"/>
      <c r="V73" s="698"/>
      <c r="W73" s="698"/>
    </row>
    <row r="74" spans="1:23" ht="13.95" customHeight="1" thickBot="1">
      <c r="A74" s="817"/>
      <c r="B74" s="818"/>
      <c r="C74" s="2329"/>
      <c r="D74" s="3035"/>
      <c r="E74" s="3036"/>
      <c r="F74" s="819"/>
      <c r="G74" s="820" t="s">
        <v>12</v>
      </c>
      <c r="H74" s="821">
        <f>H72+H73</f>
        <v>1539.1</v>
      </c>
      <c r="I74" s="821">
        <f t="shared" ref="I74:M74" si="20">I72+I73</f>
        <v>1539.1</v>
      </c>
      <c r="J74" s="821">
        <f t="shared" si="20"/>
        <v>0</v>
      </c>
      <c r="K74" s="821">
        <f t="shared" si="20"/>
        <v>0</v>
      </c>
      <c r="L74" s="821">
        <f t="shared" si="20"/>
        <v>1476</v>
      </c>
      <c r="M74" s="821">
        <f t="shared" si="20"/>
        <v>1588.3</v>
      </c>
      <c r="N74" s="3037"/>
      <c r="O74" s="686"/>
      <c r="P74" s="728"/>
      <c r="Q74" s="687"/>
      <c r="R74" s="698"/>
      <c r="S74" s="698"/>
      <c r="T74" s="734"/>
      <c r="U74" s="698"/>
      <c r="V74" s="698"/>
      <c r="W74" s="698"/>
    </row>
    <row r="75" spans="1:23" ht="13.2" customHeight="1" thickBot="1">
      <c r="A75" s="692" t="s">
        <v>13</v>
      </c>
      <c r="B75" s="688" t="s">
        <v>13</v>
      </c>
      <c r="C75" s="1944" t="s">
        <v>14</v>
      </c>
      <c r="D75" s="1945"/>
      <c r="E75" s="1945"/>
      <c r="F75" s="1945"/>
      <c r="G75" s="1946"/>
      <c r="H75" s="693">
        <f t="shared" ref="H75:M75" si="21">SUM(H71,H74)</f>
        <v>3909.1</v>
      </c>
      <c r="I75" s="693">
        <f t="shared" si="21"/>
        <v>3896.1</v>
      </c>
      <c r="J75" s="693">
        <f t="shared" si="21"/>
        <v>1983.1000000000001</v>
      </c>
      <c r="K75" s="693">
        <f t="shared" si="21"/>
        <v>13</v>
      </c>
      <c r="L75" s="693">
        <f t="shared" si="21"/>
        <v>3717.4</v>
      </c>
      <c r="M75" s="693">
        <f t="shared" si="21"/>
        <v>3829.7</v>
      </c>
      <c r="N75" s="689"/>
      <c r="O75" s="690"/>
      <c r="P75" s="690"/>
      <c r="Q75" s="871"/>
      <c r="R75" s="698"/>
      <c r="S75" s="698"/>
      <c r="T75" s="734"/>
      <c r="U75" s="698"/>
      <c r="V75" s="698"/>
      <c r="W75" s="698"/>
    </row>
    <row r="76" spans="1:23" ht="43.2" customHeight="1" thickBot="1">
      <c r="A76" s="1835" t="s">
        <v>13</v>
      </c>
      <c r="B76" s="1837" t="s">
        <v>35</v>
      </c>
      <c r="C76" s="3038" t="s">
        <v>499</v>
      </c>
      <c r="D76" s="3038"/>
      <c r="E76" s="3038"/>
      <c r="F76" s="3038"/>
      <c r="G76" s="3038"/>
      <c r="H76" s="3038"/>
      <c r="I76" s="3038"/>
      <c r="J76" s="3038"/>
      <c r="K76" s="3038"/>
      <c r="L76" s="3038"/>
      <c r="M76" s="3038"/>
      <c r="N76" s="3038"/>
      <c r="O76" s="3038"/>
      <c r="P76" s="3038"/>
      <c r="Q76" s="3039"/>
      <c r="R76" s="698"/>
      <c r="S76" s="698"/>
      <c r="T76" s="734"/>
      <c r="U76" s="698"/>
      <c r="V76" s="698"/>
      <c r="W76" s="698"/>
    </row>
    <row r="77" spans="1:23" ht="13.2" customHeight="1">
      <c r="A77" s="2718" t="s">
        <v>13</v>
      </c>
      <c r="B77" s="2721" t="s">
        <v>35</v>
      </c>
      <c r="C77" s="1938" t="s">
        <v>11</v>
      </c>
      <c r="D77" s="2110" t="s">
        <v>500</v>
      </c>
      <c r="E77" s="1976" t="s">
        <v>41</v>
      </c>
      <c r="F77" s="1958" t="s">
        <v>110</v>
      </c>
      <c r="G77" s="683" t="s">
        <v>37</v>
      </c>
      <c r="H77" s="713">
        <v>4.5</v>
      </c>
      <c r="I77" s="707">
        <v>4.5</v>
      </c>
      <c r="J77" s="719">
        <v>0</v>
      </c>
      <c r="K77" s="714">
        <v>0</v>
      </c>
      <c r="L77" s="715">
        <v>4.5</v>
      </c>
      <c r="M77" s="709">
        <v>4.5</v>
      </c>
      <c r="N77" s="2998" t="s">
        <v>501</v>
      </c>
      <c r="O77" s="92" t="s">
        <v>502</v>
      </c>
      <c r="P77" s="1064" t="s">
        <v>502</v>
      </c>
      <c r="Q77" s="1065" t="s">
        <v>502</v>
      </c>
      <c r="R77" s="698"/>
      <c r="S77" s="698"/>
      <c r="T77" s="734"/>
      <c r="U77" s="698"/>
      <c r="V77" s="698"/>
      <c r="W77" s="698"/>
    </row>
    <row r="78" spans="1:23" ht="22.95" customHeight="1" thickBot="1">
      <c r="A78" s="2720"/>
      <c r="B78" s="2722"/>
      <c r="C78" s="1939"/>
      <c r="D78" s="2112"/>
      <c r="E78" s="1922"/>
      <c r="F78" s="1960"/>
      <c r="G78" s="710" t="s">
        <v>12</v>
      </c>
      <c r="H78" s="716">
        <f>H77</f>
        <v>4.5</v>
      </c>
      <c r="I78" s="716">
        <f t="shared" ref="I78:M78" si="22">I77</f>
        <v>4.5</v>
      </c>
      <c r="J78" s="716">
        <f t="shared" si="22"/>
        <v>0</v>
      </c>
      <c r="K78" s="716">
        <f t="shared" si="22"/>
        <v>0</v>
      </c>
      <c r="L78" s="716">
        <f t="shared" si="22"/>
        <v>4.5</v>
      </c>
      <c r="M78" s="716">
        <f t="shared" si="22"/>
        <v>4.5</v>
      </c>
      <c r="N78" s="2999"/>
      <c r="O78" s="94"/>
      <c r="P78" s="94"/>
      <c r="Q78" s="95"/>
      <c r="R78" s="698"/>
      <c r="S78" s="698"/>
      <c r="T78" s="734"/>
      <c r="U78" s="698"/>
      <c r="V78" s="698"/>
      <c r="W78" s="698"/>
    </row>
    <row r="79" spans="1:23" ht="13.2" customHeight="1">
      <c r="A79" s="2718" t="s">
        <v>13</v>
      </c>
      <c r="B79" s="2721" t="s">
        <v>35</v>
      </c>
      <c r="C79" s="1938" t="s">
        <v>13</v>
      </c>
      <c r="D79" s="2110" t="s">
        <v>609</v>
      </c>
      <c r="E79" s="1958" t="s">
        <v>41</v>
      </c>
      <c r="F79" s="1958" t="s">
        <v>110</v>
      </c>
      <c r="G79" s="683" t="s">
        <v>37</v>
      </c>
      <c r="H79" s="713">
        <v>7</v>
      </c>
      <c r="I79" s="707">
        <v>7</v>
      </c>
      <c r="J79" s="719">
        <v>0</v>
      </c>
      <c r="K79" s="714">
        <v>0</v>
      </c>
      <c r="L79" s="715">
        <v>7</v>
      </c>
      <c r="M79" s="709">
        <v>7</v>
      </c>
      <c r="N79" s="2998" t="s">
        <v>503</v>
      </c>
      <c r="O79" s="92" t="s">
        <v>502</v>
      </c>
      <c r="P79" s="1064" t="s">
        <v>502</v>
      </c>
      <c r="Q79" s="1065" t="s">
        <v>502</v>
      </c>
      <c r="R79" s="698"/>
      <c r="S79" s="698"/>
      <c r="T79" s="734"/>
      <c r="U79" s="698"/>
      <c r="V79" s="698"/>
      <c r="W79" s="698"/>
    </row>
    <row r="80" spans="1:23" ht="34.950000000000003" customHeight="1" thickBot="1">
      <c r="A80" s="2720"/>
      <c r="B80" s="2722"/>
      <c r="C80" s="1939"/>
      <c r="D80" s="2112"/>
      <c r="E80" s="1960"/>
      <c r="F80" s="1960"/>
      <c r="G80" s="710" t="s">
        <v>12</v>
      </c>
      <c r="H80" s="716">
        <f>H79*1</f>
        <v>7</v>
      </c>
      <c r="I80" s="716">
        <f t="shared" ref="I80:M80" si="23">I79*1</f>
        <v>7</v>
      </c>
      <c r="J80" s="716">
        <f t="shared" si="23"/>
        <v>0</v>
      </c>
      <c r="K80" s="716">
        <f t="shared" si="23"/>
        <v>0</v>
      </c>
      <c r="L80" s="716">
        <f t="shared" si="23"/>
        <v>7</v>
      </c>
      <c r="M80" s="716">
        <f t="shared" si="23"/>
        <v>7</v>
      </c>
      <c r="N80" s="2999"/>
      <c r="O80" s="94"/>
      <c r="P80" s="94"/>
      <c r="Q80" s="95"/>
      <c r="R80" s="698"/>
      <c r="S80" s="698"/>
      <c r="T80" s="734"/>
      <c r="U80" s="698"/>
      <c r="V80" s="698"/>
      <c r="W80" s="698"/>
    </row>
    <row r="81" spans="1:23" ht="13.2" customHeight="1">
      <c r="A81" s="2718" t="s">
        <v>13</v>
      </c>
      <c r="B81" s="2721" t="s">
        <v>35</v>
      </c>
      <c r="C81" s="1938" t="s">
        <v>35</v>
      </c>
      <c r="D81" s="2110" t="s">
        <v>504</v>
      </c>
      <c r="E81" s="1958" t="s">
        <v>41</v>
      </c>
      <c r="F81" s="1958" t="s">
        <v>110</v>
      </c>
      <c r="G81" s="683" t="s">
        <v>56</v>
      </c>
      <c r="H81" s="713">
        <v>1.5</v>
      </c>
      <c r="I81" s="707">
        <v>1.5</v>
      </c>
      <c r="J81" s="719">
        <v>0</v>
      </c>
      <c r="K81" s="714">
        <v>0</v>
      </c>
      <c r="L81" s="715">
        <v>0</v>
      </c>
      <c r="M81" s="709">
        <v>0</v>
      </c>
      <c r="N81" s="2998" t="s">
        <v>501</v>
      </c>
      <c r="O81" s="92">
        <v>31</v>
      </c>
      <c r="P81" s="1064" t="s">
        <v>76</v>
      </c>
      <c r="Q81" s="1065" t="s">
        <v>76</v>
      </c>
      <c r="R81" s="698"/>
      <c r="S81" s="698"/>
      <c r="T81" s="734"/>
      <c r="U81" s="698"/>
      <c r="V81" s="698"/>
      <c r="W81" s="698"/>
    </row>
    <row r="82" spans="1:23" ht="13.8" thickBot="1">
      <c r="A82" s="2720"/>
      <c r="B82" s="2722"/>
      <c r="C82" s="1939"/>
      <c r="D82" s="2112"/>
      <c r="E82" s="1960"/>
      <c r="F82" s="1960"/>
      <c r="G82" s="710" t="s">
        <v>12</v>
      </c>
      <c r="H82" s="716">
        <f>H81*1</f>
        <v>1.5</v>
      </c>
      <c r="I82" s="716">
        <f t="shared" ref="I82:M82" si="24">I81*1</f>
        <v>1.5</v>
      </c>
      <c r="J82" s="716">
        <f t="shared" si="24"/>
        <v>0</v>
      </c>
      <c r="K82" s="716">
        <f t="shared" si="24"/>
        <v>0</v>
      </c>
      <c r="L82" s="716">
        <f t="shared" si="24"/>
        <v>0</v>
      </c>
      <c r="M82" s="716">
        <f t="shared" si="24"/>
        <v>0</v>
      </c>
      <c r="N82" s="2999"/>
      <c r="O82" s="94"/>
      <c r="P82" s="94"/>
      <c r="Q82" s="95"/>
      <c r="R82" s="698"/>
      <c r="S82" s="698"/>
      <c r="T82" s="734"/>
      <c r="U82" s="698"/>
      <c r="V82" s="698"/>
      <c r="W82" s="698"/>
    </row>
    <row r="83" spans="1:23" ht="13.8" thickBot="1">
      <c r="A83" s="736" t="s">
        <v>13</v>
      </c>
      <c r="B83" s="703" t="s">
        <v>35</v>
      </c>
      <c r="C83" s="3001" t="s">
        <v>14</v>
      </c>
      <c r="D83" s="1986"/>
      <c r="E83" s="1986"/>
      <c r="F83" s="1986"/>
      <c r="G83" s="3002"/>
      <c r="H83" s="744">
        <f>H78+H80+H82</f>
        <v>13</v>
      </c>
      <c r="I83" s="744">
        <f t="shared" ref="I83:M83" si="25">I78+I80+I82</f>
        <v>13</v>
      </c>
      <c r="J83" s="744">
        <f t="shared" si="25"/>
        <v>0</v>
      </c>
      <c r="K83" s="744">
        <f t="shared" si="25"/>
        <v>0</v>
      </c>
      <c r="L83" s="744">
        <f t="shared" si="25"/>
        <v>11.5</v>
      </c>
      <c r="M83" s="744">
        <f t="shared" si="25"/>
        <v>11.5</v>
      </c>
      <c r="N83" s="1074"/>
      <c r="O83" s="1075"/>
      <c r="P83" s="1075"/>
      <c r="Q83" s="1076"/>
      <c r="R83" s="698"/>
      <c r="S83" s="698"/>
      <c r="T83" s="734"/>
      <c r="U83" s="698"/>
      <c r="V83" s="698"/>
      <c r="W83" s="698"/>
    </row>
    <row r="84" spans="1:23" ht="13.95" customHeight="1" thickBot="1">
      <c r="A84" s="681" t="s">
        <v>13</v>
      </c>
      <c r="B84" s="2015" t="s">
        <v>64</v>
      </c>
      <c r="C84" s="2016"/>
      <c r="D84" s="2016"/>
      <c r="E84" s="2016"/>
      <c r="F84" s="2016"/>
      <c r="G84" s="2709"/>
      <c r="H84" s="798">
        <f>SUM(H65,H75,H83)</f>
        <v>5140.3999999999996</v>
      </c>
      <c r="I84" s="798">
        <f>SUM(I65,I75,I83)</f>
        <v>5043.6000000000004</v>
      </c>
      <c r="J84" s="798">
        <f>SUM(J65,J75,J83)</f>
        <v>2906.8</v>
      </c>
      <c r="K84" s="798">
        <f>SUM(K65,K75,K83)</f>
        <v>96.8</v>
      </c>
      <c r="L84" s="798">
        <f>L65+L75+L82+L83</f>
        <v>4855.5</v>
      </c>
      <c r="M84" s="798">
        <f>M65+M75+M82+M83</f>
        <v>4967.7999999999993</v>
      </c>
      <c r="N84" s="722"/>
      <c r="O84" s="695"/>
      <c r="P84" s="695"/>
      <c r="Q84" s="696"/>
      <c r="R84" s="698"/>
      <c r="S84" s="698"/>
      <c r="T84" s="734"/>
      <c r="U84" s="698"/>
      <c r="V84" s="698"/>
      <c r="W84" s="698"/>
    </row>
    <row r="85" spans="1:23" ht="13.2" customHeight="1" thickBot="1">
      <c r="A85" s="680" t="s">
        <v>35</v>
      </c>
      <c r="B85" s="2766"/>
      <c r="C85" s="1904"/>
      <c r="D85" s="1904"/>
      <c r="E85" s="1904"/>
      <c r="F85" s="1904"/>
      <c r="G85" s="1904"/>
      <c r="H85" s="1904"/>
      <c r="I85" s="1904"/>
      <c r="J85" s="1904"/>
      <c r="K85" s="1904"/>
      <c r="L85" s="1904"/>
      <c r="M85" s="1904"/>
      <c r="N85" s="1904"/>
      <c r="O85" s="1904"/>
      <c r="P85" s="1904"/>
      <c r="Q85" s="1905"/>
      <c r="R85" s="698"/>
      <c r="S85" s="698"/>
      <c r="T85" s="734"/>
      <c r="U85" s="698"/>
      <c r="V85" s="698"/>
      <c r="W85" s="698"/>
    </row>
    <row r="86" spans="1:23" ht="13.8" customHeight="1" thickBot="1">
      <c r="A86" s="681" t="s">
        <v>35</v>
      </c>
      <c r="B86" s="682" t="s">
        <v>11</v>
      </c>
      <c r="C86" s="2731" t="s">
        <v>505</v>
      </c>
      <c r="D86" s="1996"/>
      <c r="E86" s="1996"/>
      <c r="F86" s="1996"/>
      <c r="G86" s="1996"/>
      <c r="H86" s="1996"/>
      <c r="I86" s="1996"/>
      <c r="J86" s="1996"/>
      <c r="K86" s="1996"/>
      <c r="L86" s="1996"/>
      <c r="M86" s="1996"/>
      <c r="N86" s="1996"/>
      <c r="O86" s="1996"/>
      <c r="P86" s="1996"/>
      <c r="Q86" s="1997"/>
      <c r="R86" s="698"/>
      <c r="S86" s="698"/>
      <c r="T86" s="734"/>
      <c r="U86" s="698"/>
      <c r="V86" s="698"/>
      <c r="W86" s="698"/>
    </row>
    <row r="87" spans="1:23" ht="13.2" customHeight="1">
      <c r="A87" s="1833" t="s">
        <v>35</v>
      </c>
      <c r="B87" s="1481" t="s">
        <v>11</v>
      </c>
      <c r="C87" s="1998" t="s">
        <v>11</v>
      </c>
      <c r="D87" s="1940" t="s">
        <v>506</v>
      </c>
      <c r="E87" s="3005" t="s">
        <v>41</v>
      </c>
      <c r="F87" s="3015" t="s">
        <v>507</v>
      </c>
      <c r="G87" s="1063" t="s">
        <v>56</v>
      </c>
      <c r="H87" s="719">
        <v>50.3</v>
      </c>
      <c r="I87" s="707">
        <v>50.3</v>
      </c>
      <c r="J87" s="719">
        <v>1.9</v>
      </c>
      <c r="K87" s="708">
        <v>0</v>
      </c>
      <c r="L87" s="707">
        <v>0</v>
      </c>
      <c r="M87" s="719">
        <v>0</v>
      </c>
      <c r="N87" s="3016" t="s">
        <v>508</v>
      </c>
      <c r="O87" s="1071">
        <v>28</v>
      </c>
      <c r="P87" s="1071">
        <v>28</v>
      </c>
      <c r="Q87" s="1072">
        <v>28</v>
      </c>
      <c r="R87" s="698"/>
      <c r="S87" s="698"/>
      <c r="T87" s="734"/>
      <c r="U87" s="698"/>
      <c r="V87" s="698"/>
      <c r="W87" s="698"/>
    </row>
    <row r="88" spans="1:23" ht="13.2" customHeight="1">
      <c r="A88" s="1834"/>
      <c r="B88" s="1843"/>
      <c r="C88" s="2000"/>
      <c r="D88" s="1951"/>
      <c r="E88" s="3006"/>
      <c r="F88" s="2000"/>
      <c r="G88" s="802" t="s">
        <v>37</v>
      </c>
      <c r="H88" s="801">
        <v>100</v>
      </c>
      <c r="I88" s="712">
        <v>80</v>
      </c>
      <c r="J88" s="801">
        <v>0</v>
      </c>
      <c r="K88" s="743">
        <v>20</v>
      </c>
      <c r="L88" s="712">
        <v>100</v>
      </c>
      <c r="M88" s="712">
        <v>100</v>
      </c>
      <c r="N88" s="3017"/>
      <c r="O88" s="739"/>
      <c r="P88" s="740"/>
      <c r="Q88" s="741"/>
      <c r="R88" s="698"/>
      <c r="S88" s="698"/>
      <c r="T88" s="734"/>
      <c r="U88" s="698"/>
      <c r="V88" s="698"/>
      <c r="W88" s="698"/>
    </row>
    <row r="89" spans="1:23" ht="13.8" thickBot="1">
      <c r="A89" s="721"/>
      <c r="B89" s="703"/>
      <c r="C89" s="2001"/>
      <c r="D89" s="1941"/>
      <c r="E89" s="3007"/>
      <c r="F89" s="2001"/>
      <c r="G89" s="822" t="s">
        <v>12</v>
      </c>
      <c r="H89" s="717">
        <f t="shared" ref="H89:M89" si="26">H88+H87</f>
        <v>150.30000000000001</v>
      </c>
      <c r="I89" s="717">
        <f t="shared" si="26"/>
        <v>130.30000000000001</v>
      </c>
      <c r="J89" s="717">
        <f t="shared" si="26"/>
        <v>1.9</v>
      </c>
      <c r="K89" s="717">
        <f t="shared" si="26"/>
        <v>20</v>
      </c>
      <c r="L89" s="717">
        <f t="shared" si="26"/>
        <v>100</v>
      </c>
      <c r="M89" s="717">
        <f t="shared" si="26"/>
        <v>100</v>
      </c>
      <c r="N89" s="2930"/>
      <c r="O89" s="1045"/>
      <c r="P89" s="727"/>
      <c r="Q89" s="1044"/>
      <c r="R89" s="698"/>
      <c r="S89" s="698"/>
      <c r="T89" s="734"/>
      <c r="U89" s="698"/>
      <c r="V89" s="698"/>
      <c r="W89" s="698"/>
    </row>
    <row r="90" spans="1:23" ht="13.2" customHeight="1">
      <c r="A90" s="1833" t="s">
        <v>35</v>
      </c>
      <c r="B90" s="1481" t="s">
        <v>11</v>
      </c>
      <c r="C90" s="1998" t="s">
        <v>13</v>
      </c>
      <c r="D90" s="1940" t="s">
        <v>535</v>
      </c>
      <c r="E90" s="3005" t="s">
        <v>41</v>
      </c>
      <c r="F90" s="3015" t="s">
        <v>507</v>
      </c>
      <c r="G90" s="823" t="s">
        <v>37</v>
      </c>
      <c r="H90" s="707">
        <v>55.6</v>
      </c>
      <c r="I90" s="707">
        <v>55.6</v>
      </c>
      <c r="J90" s="719">
        <v>0</v>
      </c>
      <c r="K90" s="708">
        <v>0</v>
      </c>
      <c r="L90" s="707">
        <v>45.6</v>
      </c>
      <c r="M90" s="708">
        <v>45.6</v>
      </c>
      <c r="N90" s="3012" t="s">
        <v>509</v>
      </c>
      <c r="O90" s="1071">
        <v>16</v>
      </c>
      <c r="P90" s="1071">
        <v>16</v>
      </c>
      <c r="Q90" s="1072">
        <v>16</v>
      </c>
      <c r="R90" s="698"/>
      <c r="S90" s="698"/>
      <c r="T90" s="734"/>
      <c r="U90" s="698"/>
      <c r="V90" s="698"/>
      <c r="W90" s="698"/>
    </row>
    <row r="91" spans="1:23">
      <c r="A91" s="1834"/>
      <c r="B91" s="1843"/>
      <c r="C91" s="1999"/>
      <c r="D91" s="1951"/>
      <c r="E91" s="3006"/>
      <c r="F91" s="3009"/>
      <c r="G91" s="803" t="s">
        <v>56</v>
      </c>
      <c r="H91" s="737">
        <v>152</v>
      </c>
      <c r="I91" s="737">
        <v>152</v>
      </c>
      <c r="J91" s="737">
        <v>0</v>
      </c>
      <c r="K91" s="738">
        <v>0</v>
      </c>
      <c r="L91" s="737">
        <v>152</v>
      </c>
      <c r="M91" s="738">
        <v>152</v>
      </c>
      <c r="N91" s="2298"/>
      <c r="O91" s="1067"/>
      <c r="P91" s="726"/>
      <c r="Q91" s="1068"/>
      <c r="R91" s="698"/>
      <c r="S91" s="698"/>
      <c r="T91" s="734"/>
      <c r="U91" s="698"/>
      <c r="V91" s="698"/>
      <c r="W91" s="698"/>
    </row>
    <row r="92" spans="1:23" ht="13.2" customHeight="1">
      <c r="A92" s="1834"/>
      <c r="B92" s="1843"/>
      <c r="C92" s="2000"/>
      <c r="D92" s="1951"/>
      <c r="E92" s="3006"/>
      <c r="F92" s="2000"/>
      <c r="G92" s="803" t="s">
        <v>56</v>
      </c>
      <c r="H92" s="737">
        <v>7.6</v>
      </c>
      <c r="I92" s="737">
        <v>7.6</v>
      </c>
      <c r="J92" s="737">
        <v>0</v>
      </c>
      <c r="K92" s="738">
        <v>0</v>
      </c>
      <c r="L92" s="737">
        <v>7.6</v>
      </c>
      <c r="M92" s="738">
        <v>7.6</v>
      </c>
      <c r="N92" s="3013"/>
      <c r="O92" s="739"/>
      <c r="P92" s="740"/>
      <c r="Q92" s="741"/>
      <c r="R92" s="698"/>
      <c r="S92" s="698"/>
      <c r="T92" s="734"/>
      <c r="U92" s="698"/>
      <c r="V92" s="698"/>
      <c r="W92" s="698"/>
    </row>
    <row r="93" spans="1:23" ht="13.8" thickBot="1">
      <c r="A93" s="721"/>
      <c r="B93" s="703"/>
      <c r="C93" s="2001"/>
      <c r="D93" s="1941"/>
      <c r="E93" s="3007"/>
      <c r="F93" s="2001"/>
      <c r="G93" s="806" t="s">
        <v>12</v>
      </c>
      <c r="H93" s="711">
        <f>H90+H91+H92</f>
        <v>215.2</v>
      </c>
      <c r="I93" s="711">
        <f t="shared" ref="I93:M93" si="27">I90+I91+I92</f>
        <v>215.2</v>
      </c>
      <c r="J93" s="711">
        <f t="shared" si="27"/>
        <v>0</v>
      </c>
      <c r="K93" s="711">
        <f t="shared" si="27"/>
        <v>0</v>
      </c>
      <c r="L93" s="711">
        <f t="shared" si="27"/>
        <v>205.2</v>
      </c>
      <c r="M93" s="711">
        <f t="shared" si="27"/>
        <v>205.2</v>
      </c>
      <c r="N93" s="3014"/>
      <c r="O93" s="1045"/>
      <c r="P93" s="727"/>
      <c r="Q93" s="1044"/>
      <c r="R93" s="698"/>
      <c r="S93" s="698"/>
      <c r="T93" s="734"/>
      <c r="U93" s="698"/>
      <c r="V93" s="698"/>
      <c r="W93" s="698"/>
    </row>
    <row r="94" spans="1:23" ht="13.2" customHeight="1">
      <c r="A94" s="1833" t="s">
        <v>35</v>
      </c>
      <c r="B94" s="1481" t="s">
        <v>11</v>
      </c>
      <c r="C94" s="1998" t="s">
        <v>35</v>
      </c>
      <c r="D94" s="1940" t="s">
        <v>536</v>
      </c>
      <c r="E94" s="3005" t="s">
        <v>41</v>
      </c>
      <c r="F94" s="3015" t="s">
        <v>507</v>
      </c>
      <c r="G94" s="1063" t="s">
        <v>56</v>
      </c>
      <c r="H94" s="719">
        <v>13.3</v>
      </c>
      <c r="I94" s="707">
        <v>13.3</v>
      </c>
      <c r="J94" s="719">
        <v>0.5</v>
      </c>
      <c r="K94" s="708">
        <v>0</v>
      </c>
      <c r="L94" s="707">
        <v>0</v>
      </c>
      <c r="M94" s="719">
        <v>0</v>
      </c>
      <c r="N94" s="3016" t="s">
        <v>508</v>
      </c>
      <c r="O94" s="1071">
        <v>8</v>
      </c>
      <c r="P94" s="1432"/>
      <c r="Q94" s="1433"/>
      <c r="R94" s="698"/>
      <c r="S94" s="698"/>
      <c r="T94" s="734"/>
      <c r="U94" s="698"/>
      <c r="V94" s="698"/>
      <c r="W94" s="698"/>
    </row>
    <row r="95" spans="1:23" ht="13.8" thickBot="1">
      <c r="A95" s="721"/>
      <c r="B95" s="703"/>
      <c r="C95" s="2001"/>
      <c r="D95" s="1941"/>
      <c r="E95" s="3007"/>
      <c r="F95" s="2001"/>
      <c r="G95" s="822" t="s">
        <v>12</v>
      </c>
      <c r="H95" s="717">
        <f>SUM(H94)</f>
        <v>13.3</v>
      </c>
      <c r="I95" s="717">
        <f t="shared" ref="I95:M95" si="28">SUM(I94)</f>
        <v>13.3</v>
      </c>
      <c r="J95" s="717">
        <f t="shared" si="28"/>
        <v>0.5</v>
      </c>
      <c r="K95" s="717">
        <f t="shared" si="28"/>
        <v>0</v>
      </c>
      <c r="L95" s="717">
        <f t="shared" si="28"/>
        <v>0</v>
      </c>
      <c r="M95" s="717">
        <f t="shared" si="28"/>
        <v>0</v>
      </c>
      <c r="N95" s="2930"/>
      <c r="O95" s="1045"/>
      <c r="P95" s="727"/>
      <c r="Q95" s="1044"/>
      <c r="R95" s="698"/>
      <c r="S95" s="698"/>
      <c r="T95" s="734"/>
      <c r="U95" s="698"/>
      <c r="V95" s="698"/>
      <c r="W95" s="698"/>
    </row>
    <row r="96" spans="1:23" ht="13.8" thickBot="1">
      <c r="A96" s="736" t="s">
        <v>35</v>
      </c>
      <c r="B96" s="703" t="s">
        <v>11</v>
      </c>
      <c r="C96" s="3001" t="s">
        <v>14</v>
      </c>
      <c r="D96" s="1986"/>
      <c r="E96" s="1986"/>
      <c r="F96" s="1986"/>
      <c r="G96" s="3002"/>
      <c r="H96" s="744">
        <f>SUM(H89,H93,H95)</f>
        <v>378.8</v>
      </c>
      <c r="I96" s="744">
        <f>SUM(I89,I93,I95)</f>
        <v>358.8</v>
      </c>
      <c r="J96" s="744">
        <f t="shared" ref="J96:M96" si="29">SUM(J89,J93,J95)</f>
        <v>2.4</v>
      </c>
      <c r="K96" s="744">
        <f t="shared" si="29"/>
        <v>20</v>
      </c>
      <c r="L96" s="744">
        <f t="shared" si="29"/>
        <v>305.2</v>
      </c>
      <c r="M96" s="744">
        <f t="shared" si="29"/>
        <v>305.2</v>
      </c>
      <c r="N96" s="1074"/>
      <c r="O96" s="1075"/>
      <c r="P96" s="1075"/>
      <c r="Q96" s="1076"/>
      <c r="R96" s="698"/>
      <c r="S96" s="698"/>
      <c r="T96" s="734"/>
      <c r="U96" s="698"/>
      <c r="V96" s="698"/>
      <c r="W96" s="698"/>
    </row>
    <row r="97" spans="1:23" ht="27.6" customHeight="1" thickBot="1">
      <c r="A97" s="681" t="s">
        <v>35</v>
      </c>
      <c r="B97" s="2015" t="s">
        <v>64</v>
      </c>
      <c r="C97" s="2016"/>
      <c r="D97" s="2016"/>
      <c r="E97" s="2016"/>
      <c r="F97" s="2016"/>
      <c r="G97" s="2709"/>
      <c r="H97" s="798">
        <f>SUM(H96)</f>
        <v>378.8</v>
      </c>
      <c r="I97" s="798">
        <f t="shared" ref="I97:M97" si="30">SUM(I96)</f>
        <v>358.8</v>
      </c>
      <c r="J97" s="798">
        <f t="shared" si="30"/>
        <v>2.4</v>
      </c>
      <c r="K97" s="798">
        <f t="shared" si="30"/>
        <v>20</v>
      </c>
      <c r="L97" s="798">
        <f t="shared" si="30"/>
        <v>305.2</v>
      </c>
      <c r="M97" s="798">
        <f t="shared" si="30"/>
        <v>305.2</v>
      </c>
      <c r="N97" s="722"/>
      <c r="O97" s="695"/>
      <c r="P97" s="695"/>
      <c r="Q97" s="696"/>
      <c r="R97" s="698"/>
      <c r="S97" s="698"/>
      <c r="T97" s="734"/>
      <c r="U97" s="698"/>
      <c r="V97" s="698"/>
      <c r="W97" s="698"/>
    </row>
    <row r="98" spans="1:23" ht="13.2" customHeight="1" thickBot="1">
      <c r="A98" s="680" t="s">
        <v>36</v>
      </c>
      <c r="B98" s="1904" t="s">
        <v>510</v>
      </c>
      <c r="C98" s="1904"/>
      <c r="D98" s="1904"/>
      <c r="E98" s="1904"/>
      <c r="F98" s="1904"/>
      <c r="G98" s="1904"/>
      <c r="H98" s="1904"/>
      <c r="I98" s="1904"/>
      <c r="J98" s="1904"/>
      <c r="K98" s="1904"/>
      <c r="L98" s="1904"/>
      <c r="M98" s="1904"/>
      <c r="N98" s="1904"/>
      <c r="O98" s="1904"/>
      <c r="P98" s="1904"/>
      <c r="Q98" s="1905"/>
      <c r="R98" s="698"/>
      <c r="S98" s="698"/>
      <c r="T98" s="698"/>
      <c r="U98" s="698"/>
      <c r="V98" s="698"/>
      <c r="W98" s="698"/>
    </row>
    <row r="99" spans="1:23" ht="13.8" thickBot="1">
      <c r="A99" s="681" t="s">
        <v>36</v>
      </c>
      <c r="B99" s="682" t="s">
        <v>11</v>
      </c>
      <c r="C99" s="1947" t="s">
        <v>511</v>
      </c>
      <c r="D99" s="1948"/>
      <c r="E99" s="1948"/>
      <c r="F99" s="1948"/>
      <c r="G99" s="1948"/>
      <c r="H99" s="1948"/>
      <c r="I99" s="1948"/>
      <c r="J99" s="1948"/>
      <c r="K99" s="1948"/>
      <c r="L99" s="1948"/>
      <c r="M99" s="1948"/>
      <c r="N99" s="1948"/>
      <c r="O99" s="1948"/>
      <c r="P99" s="1948"/>
      <c r="Q99" s="1949"/>
      <c r="R99" s="698"/>
      <c r="S99" s="698"/>
      <c r="T99" s="698"/>
      <c r="U99" s="698"/>
      <c r="V99" s="698"/>
      <c r="W99" s="698"/>
    </row>
    <row r="100" spans="1:23" ht="13.2" customHeight="1">
      <c r="A100" s="2718" t="s">
        <v>36</v>
      </c>
      <c r="B100" s="2721" t="s">
        <v>11</v>
      </c>
      <c r="C100" s="1938" t="s">
        <v>11</v>
      </c>
      <c r="D100" s="2110" t="s">
        <v>537</v>
      </c>
      <c r="E100" s="1976" t="s">
        <v>41</v>
      </c>
      <c r="F100" s="1958" t="s">
        <v>110</v>
      </c>
      <c r="G100" s="683" t="s">
        <v>93</v>
      </c>
      <c r="H100" s="713">
        <v>149</v>
      </c>
      <c r="I100" s="707">
        <v>149</v>
      </c>
      <c r="J100" s="719">
        <v>0</v>
      </c>
      <c r="K100" s="714">
        <v>0</v>
      </c>
      <c r="L100" s="715">
        <v>369.8</v>
      </c>
      <c r="M100" s="709">
        <v>369.8</v>
      </c>
      <c r="N100" s="2998" t="s">
        <v>512</v>
      </c>
      <c r="O100" s="92">
        <v>260</v>
      </c>
      <c r="P100" s="1064" t="s">
        <v>610</v>
      </c>
      <c r="Q100" s="1065" t="s">
        <v>610</v>
      </c>
      <c r="R100" s="698"/>
      <c r="S100" s="698"/>
      <c r="T100" s="698"/>
      <c r="U100" s="698"/>
      <c r="V100" s="698"/>
      <c r="W100" s="698"/>
    </row>
    <row r="101" spans="1:23">
      <c r="A101" s="2719"/>
      <c r="B101" s="1971"/>
      <c r="C101" s="1950"/>
      <c r="D101" s="2111"/>
      <c r="E101" s="1959"/>
      <c r="F101" s="1959"/>
      <c r="G101" s="439" t="s">
        <v>37</v>
      </c>
      <c r="H101" s="99">
        <v>360</v>
      </c>
      <c r="I101" s="801">
        <v>360</v>
      </c>
      <c r="J101" s="801">
        <v>0</v>
      </c>
      <c r="K101" s="737">
        <v>0</v>
      </c>
      <c r="L101" s="102">
        <v>0</v>
      </c>
      <c r="M101" s="737">
        <v>0</v>
      </c>
      <c r="N101" s="3000"/>
      <c r="O101" s="872"/>
      <c r="P101" s="1066"/>
      <c r="Q101" s="1070"/>
      <c r="R101" s="698"/>
      <c r="S101" s="698"/>
      <c r="T101" s="698"/>
      <c r="U101" s="698"/>
      <c r="V101" s="698"/>
      <c r="W101" s="698"/>
    </row>
    <row r="102" spans="1:23">
      <c r="A102" s="2719"/>
      <c r="B102" s="1971"/>
      <c r="C102" s="1950"/>
      <c r="D102" s="2111"/>
      <c r="E102" s="1921"/>
      <c r="F102" s="1959"/>
      <c r="G102" s="762" t="s">
        <v>12</v>
      </c>
      <c r="H102" s="763">
        <f>SUM(H100,H101)</f>
        <v>509</v>
      </c>
      <c r="I102" s="763">
        <f>SUM(I100,I101)</f>
        <v>509</v>
      </c>
      <c r="J102" s="763">
        <f t="shared" ref="J102:M102" si="31">J100</f>
        <v>0</v>
      </c>
      <c r="K102" s="763">
        <f t="shared" si="31"/>
        <v>0</v>
      </c>
      <c r="L102" s="763">
        <f t="shared" si="31"/>
        <v>369.8</v>
      </c>
      <c r="M102" s="763">
        <f t="shared" si="31"/>
        <v>369.8</v>
      </c>
      <c r="N102" s="3000"/>
      <c r="O102" s="103"/>
      <c r="P102" s="103"/>
      <c r="Q102" s="104"/>
      <c r="R102" s="698"/>
      <c r="S102" s="698"/>
      <c r="T102" s="698"/>
      <c r="U102" s="698"/>
      <c r="V102" s="698"/>
      <c r="W102" s="698"/>
    </row>
    <row r="103" spans="1:23" ht="52.8">
      <c r="A103" s="1828" t="s">
        <v>36</v>
      </c>
      <c r="B103" s="1838" t="s">
        <v>11</v>
      </c>
      <c r="C103" s="1829" t="s">
        <v>13</v>
      </c>
      <c r="D103" s="1077" t="s">
        <v>623</v>
      </c>
      <c r="E103" s="1052" t="s">
        <v>41</v>
      </c>
      <c r="F103" s="1052" t="s">
        <v>110</v>
      </c>
      <c r="G103" s="1053" t="s">
        <v>624</v>
      </c>
      <c r="H103" s="1040">
        <v>119.7</v>
      </c>
      <c r="I103" s="1040">
        <v>119.7</v>
      </c>
      <c r="J103" s="1040">
        <v>0</v>
      </c>
      <c r="K103" s="1040">
        <v>0</v>
      </c>
      <c r="L103" s="1078">
        <v>0</v>
      </c>
      <c r="M103" s="1040">
        <v>0</v>
      </c>
      <c r="N103" s="1047" t="s">
        <v>501</v>
      </c>
      <c r="O103" s="1048"/>
      <c r="P103" s="1048"/>
      <c r="Q103" s="1055"/>
      <c r="R103" s="698"/>
      <c r="S103" s="698"/>
      <c r="T103" s="698"/>
      <c r="U103" s="698"/>
      <c r="V103" s="698"/>
      <c r="W103" s="698"/>
    </row>
    <row r="104" spans="1:23">
      <c r="A104" s="1056"/>
      <c r="B104" s="1839"/>
      <c r="C104" s="1840"/>
      <c r="D104" s="1079"/>
      <c r="E104" s="1080"/>
      <c r="F104" s="1080"/>
      <c r="G104" s="1054" t="s">
        <v>12</v>
      </c>
      <c r="H104" s="1081">
        <f t="shared" ref="H104:M104" si="32">SUM(H103)</f>
        <v>119.7</v>
      </c>
      <c r="I104" s="1081">
        <f t="shared" si="32"/>
        <v>119.7</v>
      </c>
      <c r="J104" s="1081">
        <f t="shared" si="32"/>
        <v>0</v>
      </c>
      <c r="K104" s="1081">
        <f t="shared" si="32"/>
        <v>0</v>
      </c>
      <c r="L104" s="1082">
        <f t="shared" si="32"/>
        <v>0</v>
      </c>
      <c r="M104" s="1081">
        <f t="shared" si="32"/>
        <v>0</v>
      </c>
      <c r="N104" s="1049"/>
      <c r="O104" s="1050"/>
      <c r="P104" s="1050"/>
      <c r="Q104" s="1057"/>
      <c r="R104" s="698"/>
      <c r="S104" s="698"/>
      <c r="T104" s="698"/>
      <c r="U104" s="698"/>
      <c r="V104" s="698"/>
      <c r="W104" s="698"/>
    </row>
    <row r="105" spans="1:23" ht="13.8" thickBot="1">
      <c r="A105" s="736" t="s">
        <v>36</v>
      </c>
      <c r="B105" s="703" t="s">
        <v>11</v>
      </c>
      <c r="C105" s="3018" t="s">
        <v>14</v>
      </c>
      <c r="D105" s="3019"/>
      <c r="E105" s="3019"/>
      <c r="F105" s="3019"/>
      <c r="G105" s="3020"/>
      <c r="H105" s="744">
        <f>SUM(H102,H104)</f>
        <v>628.70000000000005</v>
      </c>
      <c r="I105" s="744">
        <f>SUM(I102,I104)</f>
        <v>628.70000000000005</v>
      </c>
      <c r="J105" s="744">
        <v>0</v>
      </c>
      <c r="K105" s="744">
        <f>SUM(K95,K99,K102)</f>
        <v>0</v>
      </c>
      <c r="L105" s="744">
        <f>SUM(L95,L99,L102)</f>
        <v>369.8</v>
      </c>
      <c r="M105" s="886">
        <f>SUM(M95,M99,M102)</f>
        <v>369.8</v>
      </c>
      <c r="N105" s="883"/>
      <c r="O105" s="1083"/>
      <c r="P105" s="1083"/>
      <c r="Q105" s="1084"/>
      <c r="R105" s="698"/>
      <c r="S105" s="698"/>
      <c r="T105" s="698"/>
      <c r="U105" s="698"/>
      <c r="V105" s="698"/>
      <c r="W105" s="698"/>
    </row>
    <row r="106" spans="1:23" ht="13.8" thickBot="1">
      <c r="A106" s="681" t="s">
        <v>36</v>
      </c>
      <c r="B106" s="2015" t="s">
        <v>64</v>
      </c>
      <c r="C106" s="2016"/>
      <c r="D106" s="2016"/>
      <c r="E106" s="2016"/>
      <c r="F106" s="2016"/>
      <c r="G106" s="2709"/>
      <c r="H106" s="798">
        <f>SUM(H105)</f>
        <v>628.70000000000005</v>
      </c>
      <c r="I106" s="798">
        <f t="shared" ref="I106:M106" si="33">SUM(I105)</f>
        <v>628.70000000000005</v>
      </c>
      <c r="J106" s="798">
        <f t="shared" si="33"/>
        <v>0</v>
      </c>
      <c r="K106" s="798">
        <f t="shared" si="33"/>
        <v>0</v>
      </c>
      <c r="L106" s="798">
        <f t="shared" si="33"/>
        <v>369.8</v>
      </c>
      <c r="M106" s="798">
        <f t="shared" si="33"/>
        <v>369.8</v>
      </c>
      <c r="N106" s="722"/>
      <c r="O106" s="695"/>
      <c r="P106" s="695"/>
      <c r="Q106" s="696"/>
      <c r="R106" s="698"/>
      <c r="S106" s="698"/>
      <c r="T106" s="698"/>
      <c r="U106" s="698"/>
      <c r="V106" s="698"/>
      <c r="W106" s="698"/>
    </row>
    <row r="107" spans="1:23" ht="16.2" customHeight="1" thickBot="1">
      <c r="A107" s="824" t="s">
        <v>11</v>
      </c>
      <c r="B107" s="3021" t="s">
        <v>513</v>
      </c>
      <c r="C107" s="3022"/>
      <c r="D107" s="3022"/>
      <c r="E107" s="3022"/>
      <c r="F107" s="3022"/>
      <c r="G107" s="3023"/>
      <c r="H107" s="1434">
        <f t="shared" ref="H107:M107" si="34">SUM(H52,H84,H97,H106)</f>
        <v>28320.399999999994</v>
      </c>
      <c r="I107" s="1434">
        <f t="shared" si="34"/>
        <v>28203.599999999999</v>
      </c>
      <c r="J107" s="884">
        <f t="shared" si="34"/>
        <v>3164.6000000000004</v>
      </c>
      <c r="K107" s="884">
        <f t="shared" si="34"/>
        <v>116.8</v>
      </c>
      <c r="L107" s="884">
        <f t="shared" si="34"/>
        <v>26213.3</v>
      </c>
      <c r="M107" s="884">
        <f t="shared" si="34"/>
        <v>26379.499999999996</v>
      </c>
      <c r="N107" s="825"/>
      <c r="O107" s="826"/>
      <c r="P107" s="826"/>
      <c r="Q107" s="827"/>
      <c r="R107" s="745"/>
      <c r="S107" s="745"/>
      <c r="T107" s="745"/>
      <c r="U107" s="745"/>
      <c r="V107" s="745"/>
      <c r="W107" s="745"/>
    </row>
    <row r="108" spans="1:23" ht="43.2" customHeight="1">
      <c r="A108" s="673"/>
      <c r="B108" s="674"/>
      <c r="C108" s="674"/>
      <c r="D108" s="674"/>
      <c r="E108" s="674"/>
      <c r="F108" s="697"/>
      <c r="G108" s="697"/>
      <c r="H108" s="697"/>
      <c r="I108" s="697"/>
      <c r="J108" s="697"/>
      <c r="K108" s="697"/>
      <c r="L108" s="697"/>
      <c r="M108" s="697"/>
      <c r="N108" s="676"/>
      <c r="O108" s="676"/>
      <c r="P108" s="676"/>
      <c r="Q108" s="676"/>
      <c r="R108" s="745"/>
      <c r="S108" s="745"/>
      <c r="T108" s="745"/>
      <c r="U108" s="745"/>
      <c r="V108" s="745"/>
      <c r="W108" s="745"/>
    </row>
    <row r="109" spans="1:23" ht="13.95" customHeight="1" thickBot="1">
      <c r="A109" s="672"/>
      <c r="B109" s="672"/>
      <c r="C109" s="675"/>
      <c r="D109" s="746"/>
      <c r="E109" s="724"/>
      <c r="F109" s="3024" t="s">
        <v>16</v>
      </c>
      <c r="G109" s="3024"/>
      <c r="H109" s="3024"/>
      <c r="I109" s="3024"/>
      <c r="J109" s="3024"/>
      <c r="K109" s="3024"/>
      <c r="L109" s="3024"/>
      <c r="M109" s="3024"/>
      <c r="N109" s="672"/>
      <c r="O109" s="723"/>
      <c r="P109" s="672"/>
      <c r="Q109" s="672"/>
      <c r="R109" s="745"/>
      <c r="S109" s="745"/>
      <c r="T109" s="745"/>
      <c r="U109" s="745"/>
      <c r="V109" s="745"/>
      <c r="W109" s="745"/>
    </row>
    <row r="110" spans="1:23" ht="37.950000000000003" customHeight="1" thickBot="1">
      <c r="A110" s="672"/>
      <c r="B110" s="672"/>
      <c r="C110" s="2041" t="s">
        <v>17</v>
      </c>
      <c r="D110" s="2359"/>
      <c r="E110" s="2359"/>
      <c r="F110" s="2359"/>
      <c r="G110" s="2360"/>
      <c r="H110" s="1898" t="s">
        <v>538</v>
      </c>
      <c r="I110" s="1899"/>
      <c r="J110" s="1899"/>
      <c r="K110" s="1900"/>
      <c r="L110" s="698"/>
      <c r="M110" s="698"/>
      <c r="N110" s="672"/>
      <c r="O110" s="723"/>
      <c r="P110" s="672"/>
      <c r="Q110" s="672"/>
      <c r="R110" s="745"/>
      <c r="S110" s="745"/>
      <c r="T110" s="745"/>
      <c r="U110" s="745"/>
      <c r="V110" s="745"/>
      <c r="W110" s="745"/>
    </row>
    <row r="111" spans="1:23" ht="13.2" customHeight="1" thickBot="1">
      <c r="A111" s="672"/>
      <c r="B111" s="672"/>
      <c r="C111" s="2695" t="s">
        <v>18</v>
      </c>
      <c r="D111" s="2696"/>
      <c r="E111" s="2696"/>
      <c r="F111" s="2696"/>
      <c r="G111" s="2697"/>
      <c r="H111" s="3029">
        <f>H112+H113+H114+H115+H116+H117+H118+H119</f>
        <v>28320.399999999998</v>
      </c>
      <c r="I111" s="3030"/>
      <c r="J111" s="3030"/>
      <c r="K111" s="3031"/>
      <c r="L111" s="698"/>
      <c r="M111" s="698"/>
      <c r="N111" s="672"/>
      <c r="O111" s="723"/>
      <c r="P111" s="672"/>
      <c r="Q111" s="672"/>
      <c r="R111" s="698"/>
      <c r="S111" s="698"/>
      <c r="T111" s="698"/>
      <c r="U111" s="698"/>
      <c r="V111" s="698"/>
      <c r="W111" s="698"/>
    </row>
    <row r="112" spans="1:23" ht="13.2" customHeight="1">
      <c r="A112" s="672"/>
      <c r="B112" s="672"/>
      <c r="C112" s="2701" t="s">
        <v>65</v>
      </c>
      <c r="D112" s="2702"/>
      <c r="E112" s="2702"/>
      <c r="F112" s="2702"/>
      <c r="G112" s="2703"/>
      <c r="H112" s="3027">
        <v>8388.4</v>
      </c>
      <c r="I112" s="3027"/>
      <c r="J112" s="3027"/>
      <c r="K112" s="3028"/>
      <c r="L112" s="698"/>
      <c r="M112" s="698"/>
      <c r="N112" s="672"/>
      <c r="O112" s="723"/>
      <c r="P112" s="672"/>
      <c r="Q112" s="672"/>
      <c r="R112" s="698"/>
      <c r="S112" s="698"/>
      <c r="T112" s="698"/>
      <c r="U112" s="698"/>
      <c r="V112" s="698"/>
      <c r="W112" s="698"/>
    </row>
    <row r="113" spans="1:23" ht="13.2" customHeight="1">
      <c r="A113" s="672"/>
      <c r="B113" s="672"/>
      <c r="C113" s="2029" t="s">
        <v>514</v>
      </c>
      <c r="D113" s="2687"/>
      <c r="E113" s="2687"/>
      <c r="F113" s="2687"/>
      <c r="G113" s="2688"/>
      <c r="H113" s="3025">
        <v>113.6</v>
      </c>
      <c r="I113" s="3025"/>
      <c r="J113" s="3025"/>
      <c r="K113" s="3026"/>
      <c r="L113" s="828"/>
      <c r="M113" s="698"/>
      <c r="N113" s="672"/>
      <c r="O113" s="723"/>
      <c r="P113" s="672"/>
      <c r="Q113" s="672"/>
      <c r="R113" s="698"/>
      <c r="S113" s="698"/>
      <c r="T113" s="698"/>
      <c r="U113" s="698"/>
      <c r="V113" s="698"/>
      <c r="W113" s="698"/>
    </row>
    <row r="114" spans="1:23" ht="13.2" customHeight="1">
      <c r="A114" s="672"/>
      <c r="B114" s="672"/>
      <c r="C114" s="2029" t="s">
        <v>515</v>
      </c>
      <c r="D114" s="2687"/>
      <c r="E114" s="2687"/>
      <c r="F114" s="2687"/>
      <c r="G114" s="2688"/>
      <c r="H114" s="3025">
        <v>205.4</v>
      </c>
      <c r="I114" s="3025"/>
      <c r="J114" s="3025"/>
      <c r="K114" s="3026"/>
      <c r="L114" s="698"/>
      <c r="M114" s="698"/>
      <c r="N114" s="672"/>
      <c r="O114" s="723"/>
      <c r="P114" s="672"/>
      <c r="Q114" s="672"/>
      <c r="R114" s="698"/>
      <c r="S114" s="698"/>
      <c r="T114" s="698"/>
      <c r="U114" s="698"/>
      <c r="V114" s="698"/>
      <c r="W114" s="698"/>
    </row>
    <row r="115" spans="1:23" ht="13.2" customHeight="1">
      <c r="A115" s="672"/>
      <c r="B115" s="672"/>
      <c r="C115" s="2029" t="s">
        <v>516</v>
      </c>
      <c r="D115" s="2687"/>
      <c r="E115" s="2687"/>
      <c r="F115" s="2687"/>
      <c r="G115" s="2688"/>
      <c r="H115" s="3046">
        <v>2840</v>
      </c>
      <c r="I115" s="3046"/>
      <c r="J115" s="3046"/>
      <c r="K115" s="3047"/>
      <c r="L115" s="698"/>
      <c r="M115" s="698"/>
      <c r="N115" s="672"/>
      <c r="O115" s="723"/>
      <c r="P115" s="672"/>
      <c r="Q115" s="672"/>
      <c r="R115" s="698"/>
      <c r="S115" s="698"/>
      <c r="T115" s="698"/>
      <c r="U115" s="698"/>
      <c r="V115" s="698"/>
      <c r="W115" s="698"/>
    </row>
    <row r="116" spans="1:23" ht="13.2" customHeight="1">
      <c r="A116" s="672"/>
      <c r="B116" s="672"/>
      <c r="C116" s="2029" t="s">
        <v>517</v>
      </c>
      <c r="D116" s="2687"/>
      <c r="E116" s="2687"/>
      <c r="F116" s="2687"/>
      <c r="G116" s="2688"/>
      <c r="H116" s="3025">
        <v>61.5</v>
      </c>
      <c r="I116" s="3025"/>
      <c r="J116" s="3025"/>
      <c r="K116" s="3026"/>
      <c r="L116" s="698"/>
      <c r="M116" s="698"/>
      <c r="N116" s="672"/>
      <c r="O116" s="723"/>
      <c r="P116" s="672"/>
      <c r="Q116" s="672"/>
      <c r="R116" s="698"/>
      <c r="S116" s="698"/>
      <c r="T116" s="698"/>
      <c r="U116" s="698"/>
      <c r="V116" s="698"/>
      <c r="W116" s="698"/>
    </row>
    <row r="117" spans="1:23" ht="13.95" customHeight="1">
      <c r="A117" s="672"/>
      <c r="B117" s="672"/>
      <c r="C117" s="2029" t="s">
        <v>130</v>
      </c>
      <c r="D117" s="2687"/>
      <c r="E117" s="2687"/>
      <c r="F117" s="2687"/>
      <c r="G117" s="2688"/>
      <c r="H117" s="3025">
        <v>16618.2</v>
      </c>
      <c r="I117" s="3025"/>
      <c r="J117" s="3025"/>
      <c r="K117" s="3026"/>
      <c r="L117" s="698"/>
      <c r="M117" s="698"/>
      <c r="N117" s="672"/>
      <c r="O117" s="723"/>
      <c r="P117" s="672"/>
      <c r="Q117" s="672"/>
      <c r="R117" s="698"/>
      <c r="S117" s="698"/>
      <c r="T117" s="698"/>
      <c r="U117" s="698"/>
      <c r="V117" s="698"/>
      <c r="W117" s="698"/>
    </row>
    <row r="118" spans="1:23" ht="13.95" customHeight="1">
      <c r="A118" s="672"/>
      <c r="B118" s="672"/>
      <c r="C118" s="2029" t="s">
        <v>67</v>
      </c>
      <c r="D118" s="2687"/>
      <c r="E118" s="2687"/>
      <c r="F118" s="2687"/>
      <c r="G118" s="2688"/>
      <c r="H118" s="3025">
        <v>0</v>
      </c>
      <c r="I118" s="2063"/>
      <c r="J118" s="2063"/>
      <c r="K118" s="2064"/>
      <c r="L118" s="698"/>
      <c r="M118" s="698"/>
      <c r="N118" s="672"/>
      <c r="O118" s="723"/>
      <c r="P118" s="672"/>
      <c r="Q118" s="672"/>
      <c r="R118" s="698"/>
      <c r="S118" s="698"/>
      <c r="T118" s="698"/>
      <c r="U118" s="698"/>
      <c r="V118" s="698"/>
      <c r="W118" s="698"/>
    </row>
    <row r="119" spans="1:23" ht="13.95" customHeight="1" thickBot="1">
      <c r="A119" s="672"/>
      <c r="B119" s="672"/>
      <c r="C119" s="2689" t="s">
        <v>518</v>
      </c>
      <c r="D119" s="2690"/>
      <c r="E119" s="2690"/>
      <c r="F119" s="2690"/>
      <c r="G119" s="2691"/>
      <c r="H119" s="3042">
        <v>93.3</v>
      </c>
      <c r="I119" s="2069"/>
      <c r="J119" s="2069"/>
      <c r="K119" s="2070"/>
      <c r="L119" s="698"/>
      <c r="M119" s="698"/>
      <c r="N119" s="672"/>
      <c r="O119" s="723"/>
      <c r="P119" s="672"/>
      <c r="Q119" s="672"/>
      <c r="R119" s="698"/>
      <c r="S119" s="698"/>
      <c r="T119" s="698"/>
      <c r="U119" s="698"/>
      <c r="V119" s="698"/>
      <c r="W119" s="698"/>
    </row>
    <row r="120" spans="1:23" ht="13.95" customHeight="1" thickBot="1">
      <c r="A120" s="672"/>
      <c r="B120" s="672"/>
      <c r="C120" s="2695" t="s">
        <v>19</v>
      </c>
      <c r="D120" s="2696"/>
      <c r="E120" s="2696"/>
      <c r="F120" s="2696"/>
      <c r="G120" s="2697"/>
      <c r="H120" s="3043">
        <f>H121*1</f>
        <v>0</v>
      </c>
      <c r="I120" s="3044"/>
      <c r="J120" s="3044"/>
      <c r="K120" s="3045"/>
      <c r="L120" s="698"/>
      <c r="M120" s="698"/>
      <c r="N120" s="672"/>
      <c r="O120" s="723"/>
      <c r="P120" s="672"/>
      <c r="Q120" s="672"/>
      <c r="R120" s="698"/>
      <c r="S120" s="698"/>
      <c r="T120" s="698"/>
      <c r="U120" s="698"/>
      <c r="V120" s="698"/>
      <c r="W120" s="698"/>
    </row>
    <row r="121" spans="1:23" ht="13.8" customHeight="1" thickBot="1">
      <c r="A121" s="672"/>
      <c r="B121" s="672"/>
      <c r="C121" s="2677" t="s">
        <v>69</v>
      </c>
      <c r="D121" s="2678"/>
      <c r="E121" s="2678"/>
      <c r="F121" s="2678"/>
      <c r="G121" s="2679"/>
      <c r="H121" s="3025">
        <v>0</v>
      </c>
      <c r="I121" s="3025"/>
      <c r="J121" s="3025"/>
      <c r="K121" s="3026"/>
      <c r="L121" s="698"/>
      <c r="M121" s="698"/>
      <c r="N121" s="672"/>
      <c r="O121" s="723"/>
      <c r="P121" s="672"/>
      <c r="Q121" s="672"/>
      <c r="R121" s="698"/>
      <c r="S121" s="698"/>
      <c r="T121" s="698"/>
      <c r="U121" s="698"/>
      <c r="V121" s="698"/>
      <c r="W121" s="698"/>
    </row>
    <row r="122" spans="1:23" ht="13.8" customHeight="1" thickBot="1">
      <c r="A122" s="672"/>
      <c r="B122" s="672"/>
      <c r="C122" s="2683" t="s">
        <v>20</v>
      </c>
      <c r="D122" s="2684"/>
      <c r="E122" s="2684"/>
      <c r="F122" s="2684"/>
      <c r="G122" s="2685"/>
      <c r="H122" s="3040">
        <f>H120+H111</f>
        <v>28320.399999999998</v>
      </c>
      <c r="I122" s="3040"/>
      <c r="J122" s="3040"/>
      <c r="K122" s="3041"/>
      <c r="L122" s="672"/>
      <c r="M122" s="672"/>
      <c r="N122" s="672"/>
      <c r="O122" s="723"/>
      <c r="P122" s="672"/>
      <c r="Q122" s="672"/>
      <c r="R122" s="698"/>
      <c r="S122" s="698"/>
      <c r="T122" s="698"/>
      <c r="U122" s="698"/>
      <c r="V122" s="698"/>
      <c r="W122" s="698"/>
    </row>
    <row r="123" spans="1:23">
      <c r="B123" s="333"/>
      <c r="C123" s="333"/>
      <c r="D123" s="333"/>
      <c r="E123" s="333"/>
      <c r="F123" s="333"/>
      <c r="G123" s="333"/>
      <c r="H123" s="333"/>
      <c r="I123" s="333"/>
      <c r="J123" s="333"/>
      <c r="K123" s="333"/>
      <c r="L123" s="333"/>
      <c r="M123" s="333"/>
      <c r="N123" s="333"/>
    </row>
  </sheetData>
  <mergeCells count="224">
    <mergeCell ref="C72:C74"/>
    <mergeCell ref="D72:D74"/>
    <mergeCell ref="E72:E74"/>
    <mergeCell ref="N73:N74"/>
    <mergeCell ref="C75:G75"/>
    <mergeCell ref="C76:Q76"/>
    <mergeCell ref="C121:G121"/>
    <mergeCell ref="H121:K121"/>
    <mergeCell ref="C122:G122"/>
    <mergeCell ref="H122:K122"/>
    <mergeCell ref="C81:C82"/>
    <mergeCell ref="D81:D82"/>
    <mergeCell ref="E81:E82"/>
    <mergeCell ref="F81:F82"/>
    <mergeCell ref="C118:G118"/>
    <mergeCell ref="H118:K118"/>
    <mergeCell ref="C119:G119"/>
    <mergeCell ref="H119:K119"/>
    <mergeCell ref="C120:G120"/>
    <mergeCell ref="H120:K120"/>
    <mergeCell ref="C115:G115"/>
    <mergeCell ref="H115:K115"/>
    <mergeCell ref="C116:G116"/>
    <mergeCell ref="H116:K116"/>
    <mergeCell ref="E61:E64"/>
    <mergeCell ref="F61:F64"/>
    <mergeCell ref="N63:N64"/>
    <mergeCell ref="C65:G65"/>
    <mergeCell ref="C66:Q66"/>
    <mergeCell ref="C67:C71"/>
    <mergeCell ref="D67:D71"/>
    <mergeCell ref="E67:E71"/>
    <mergeCell ref="N69:N71"/>
    <mergeCell ref="C45:G45"/>
    <mergeCell ref="C46:Q46"/>
    <mergeCell ref="A49:A50"/>
    <mergeCell ref="B49:B50"/>
    <mergeCell ref="C49:C50"/>
    <mergeCell ref="D49:D50"/>
    <mergeCell ref="E49:E50"/>
    <mergeCell ref="F49:F50"/>
    <mergeCell ref="N49:N50"/>
    <mergeCell ref="N47:N48"/>
    <mergeCell ref="A47:A48"/>
    <mergeCell ref="B47:B48"/>
    <mergeCell ref="C47:C48"/>
    <mergeCell ref="D47:D48"/>
    <mergeCell ref="E47:E48"/>
    <mergeCell ref="F47:F48"/>
    <mergeCell ref="C41:G41"/>
    <mergeCell ref="C42:Q42"/>
    <mergeCell ref="A43:A44"/>
    <mergeCell ref="B43:B44"/>
    <mergeCell ref="C43:C44"/>
    <mergeCell ref="D43:D44"/>
    <mergeCell ref="E43:E44"/>
    <mergeCell ref="F43:F44"/>
    <mergeCell ref="N43:N44"/>
    <mergeCell ref="H117:K117"/>
    <mergeCell ref="C112:G112"/>
    <mergeCell ref="H112:K112"/>
    <mergeCell ref="C113:G113"/>
    <mergeCell ref="H113:K113"/>
    <mergeCell ref="C114:G114"/>
    <mergeCell ref="H114:K114"/>
    <mergeCell ref="C110:G110"/>
    <mergeCell ref="H110:K110"/>
    <mergeCell ref="C111:G111"/>
    <mergeCell ref="H111:K111"/>
    <mergeCell ref="C117:G117"/>
    <mergeCell ref="C105:G105"/>
    <mergeCell ref="B106:G106"/>
    <mergeCell ref="B107:G107"/>
    <mergeCell ref="F109:M109"/>
    <mergeCell ref="D90:D93"/>
    <mergeCell ref="E90:E93"/>
    <mergeCell ref="F90:F93"/>
    <mergeCell ref="C94:C95"/>
    <mergeCell ref="D94:D95"/>
    <mergeCell ref="E94:E95"/>
    <mergeCell ref="F94:F95"/>
    <mergeCell ref="B97:G97"/>
    <mergeCell ref="B98:Q98"/>
    <mergeCell ref="C99:Q99"/>
    <mergeCell ref="N94:N95"/>
    <mergeCell ref="C96:G96"/>
    <mergeCell ref="A100:A102"/>
    <mergeCell ref="N90:N91"/>
    <mergeCell ref="N79:N80"/>
    <mergeCell ref="B85:Q85"/>
    <mergeCell ref="C86:Q86"/>
    <mergeCell ref="C87:C89"/>
    <mergeCell ref="D87:D89"/>
    <mergeCell ref="E87:E89"/>
    <mergeCell ref="F87:F89"/>
    <mergeCell ref="N87:N89"/>
    <mergeCell ref="A79:A80"/>
    <mergeCell ref="B79:B80"/>
    <mergeCell ref="C79:C80"/>
    <mergeCell ref="D79:D80"/>
    <mergeCell ref="E79:E80"/>
    <mergeCell ref="F79:F80"/>
    <mergeCell ref="B100:B102"/>
    <mergeCell ref="C100:C102"/>
    <mergeCell ref="D100:D102"/>
    <mergeCell ref="E100:E102"/>
    <mergeCell ref="F100:F102"/>
    <mergeCell ref="N100:N102"/>
    <mergeCell ref="N92:N93"/>
    <mergeCell ref="C90:C93"/>
    <mergeCell ref="B84:G84"/>
    <mergeCell ref="A81:A82"/>
    <mergeCell ref="B81:B82"/>
    <mergeCell ref="C51:G51"/>
    <mergeCell ref="B52:G52"/>
    <mergeCell ref="B53:Q53"/>
    <mergeCell ref="C54:Q54"/>
    <mergeCell ref="C55:C60"/>
    <mergeCell ref="D55:D60"/>
    <mergeCell ref="E55:E60"/>
    <mergeCell ref="F55:F60"/>
    <mergeCell ref="N55:N56"/>
    <mergeCell ref="N59:N60"/>
    <mergeCell ref="A77:A78"/>
    <mergeCell ref="B77:B78"/>
    <mergeCell ref="C77:C78"/>
    <mergeCell ref="D77:D78"/>
    <mergeCell ref="E77:E78"/>
    <mergeCell ref="F77:F78"/>
    <mergeCell ref="N77:N78"/>
    <mergeCell ref="N81:N82"/>
    <mergeCell ref="C83:G83"/>
    <mergeCell ref="C61:C64"/>
    <mergeCell ref="D61:D64"/>
    <mergeCell ref="A39:A40"/>
    <mergeCell ref="A35:A36"/>
    <mergeCell ref="B35:B36"/>
    <mergeCell ref="C35:C36"/>
    <mergeCell ref="D35:D36"/>
    <mergeCell ref="E35:E36"/>
    <mergeCell ref="F35:F36"/>
    <mergeCell ref="N35:N36"/>
    <mergeCell ref="C37:G37"/>
    <mergeCell ref="C38:Q38"/>
    <mergeCell ref="B39:B40"/>
    <mergeCell ref="D39:D40"/>
    <mergeCell ref="E39:E40"/>
    <mergeCell ref="F39:F40"/>
    <mergeCell ref="N39:N40"/>
    <mergeCell ref="N29:N30"/>
    <mergeCell ref="D31:D32"/>
    <mergeCell ref="E31:E32"/>
    <mergeCell ref="F31:F32"/>
    <mergeCell ref="N31:N32"/>
    <mergeCell ref="D33:D34"/>
    <mergeCell ref="E33:E34"/>
    <mergeCell ref="A29:A30"/>
    <mergeCell ref="B29:B30"/>
    <mergeCell ref="C29:C30"/>
    <mergeCell ref="D29:D30"/>
    <mergeCell ref="E29:E30"/>
    <mergeCell ref="F29:F30"/>
    <mergeCell ref="F33:F34"/>
    <mergeCell ref="N33:N34"/>
    <mergeCell ref="A31:A32"/>
    <mergeCell ref="B31:B32"/>
    <mergeCell ref="C31:C32"/>
    <mergeCell ref="C25:C26"/>
    <mergeCell ref="D25:D26"/>
    <mergeCell ref="E25:E26"/>
    <mergeCell ref="F25:F26"/>
    <mergeCell ref="N25:N26"/>
    <mergeCell ref="C27:G27"/>
    <mergeCell ref="C28:Q28"/>
    <mergeCell ref="C21:C22"/>
    <mergeCell ref="D21:D22"/>
    <mergeCell ref="E21:E22"/>
    <mergeCell ref="F21:F22"/>
    <mergeCell ref="N21:N22"/>
    <mergeCell ref="N23:N24"/>
    <mergeCell ref="C16:C18"/>
    <mergeCell ref="D16:D18"/>
    <mergeCell ref="E16:E18"/>
    <mergeCell ref="F16:F18"/>
    <mergeCell ref="N16:N18"/>
    <mergeCell ref="C19:C20"/>
    <mergeCell ref="D19:D20"/>
    <mergeCell ref="E19:E20"/>
    <mergeCell ref="F19:F20"/>
    <mergeCell ref="N19:N20"/>
    <mergeCell ref="D11:D12"/>
    <mergeCell ref="E11:E12"/>
    <mergeCell ref="N11:N12"/>
    <mergeCell ref="C13:C15"/>
    <mergeCell ref="D13:D15"/>
    <mergeCell ref="E13:E15"/>
    <mergeCell ref="F13:F15"/>
    <mergeCell ref="N13:N15"/>
    <mergeCell ref="B7:Q7"/>
    <mergeCell ref="C8:Q8"/>
    <mergeCell ref="A9:A10"/>
    <mergeCell ref="B9:B10"/>
    <mergeCell ref="C9:C10"/>
    <mergeCell ref="D9:D10"/>
    <mergeCell ref="E9:E10"/>
    <mergeCell ref="F9:F10"/>
    <mergeCell ref="N9:N10"/>
    <mergeCell ref="M4:M6"/>
    <mergeCell ref="N4:Q4"/>
    <mergeCell ref="H5:H6"/>
    <mergeCell ref="I5:J5"/>
    <mergeCell ref="K5:K6"/>
    <mergeCell ref="N5:N6"/>
    <mergeCell ref="O5:Q5"/>
    <mergeCell ref="D3:W3"/>
    <mergeCell ref="A4:A6"/>
    <mergeCell ref="B4:B6"/>
    <mergeCell ref="C4:C6"/>
    <mergeCell ref="D4:D6"/>
    <mergeCell ref="E4:E6"/>
    <mergeCell ref="F4:F6"/>
    <mergeCell ref="G4:G6"/>
    <mergeCell ref="H4:K4"/>
    <mergeCell ref="L4:L6"/>
  </mergeCells>
  <pageMargins left="0.7" right="0.7" top="0.75" bottom="0.75" header="0.3" footer="0.3"/>
  <pageSetup paperSize="9" orientation="landscape" verticalDpi="0"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47"/>
  <sheetViews>
    <sheetView workbookViewId="0">
      <selection activeCell="I42" sqref="I42:L42"/>
    </sheetView>
  </sheetViews>
  <sheetFormatPr defaultRowHeight="13.2"/>
  <cols>
    <col min="1" max="1" width="2.6640625" customWidth="1"/>
    <col min="2" max="3" width="2.5546875" customWidth="1"/>
    <col min="4" max="4" width="21.109375" customWidth="1"/>
    <col min="5" max="5" width="7.88671875" customWidth="1"/>
    <col min="6" max="6" width="4.44140625" customWidth="1"/>
    <col min="7" max="7" width="8.109375" customWidth="1"/>
    <col min="8" max="8" width="6.6640625" customWidth="1"/>
    <col min="9" max="9" width="7" customWidth="1"/>
    <col min="10" max="10" width="5.44140625" customWidth="1"/>
    <col min="11" max="12" width="6.5546875" customWidth="1"/>
    <col min="13" max="13" width="6.33203125" customWidth="1"/>
    <col min="14" max="14" width="25.6640625" customWidth="1"/>
    <col min="15" max="17" width="5.88671875" customWidth="1"/>
  </cols>
  <sheetData>
    <row r="2" spans="1:23" ht="13.8">
      <c r="A2" s="672"/>
      <c r="B2" s="672"/>
      <c r="C2" s="672"/>
      <c r="D2" s="1562"/>
      <c r="E2" s="1563"/>
      <c r="F2" s="1562"/>
      <c r="G2" s="729" t="s">
        <v>836</v>
      </c>
      <c r="H2" s="1562"/>
      <c r="I2" s="1562"/>
      <c r="J2" s="1562"/>
      <c r="K2" s="1562"/>
      <c r="L2" s="1486"/>
      <c r="M2" s="1564"/>
      <c r="N2" s="1564"/>
      <c r="O2" s="730"/>
      <c r="P2" s="730"/>
      <c r="Q2" s="730"/>
      <c r="R2" s="311"/>
      <c r="S2" s="311"/>
      <c r="T2" s="311"/>
      <c r="U2" s="311"/>
      <c r="V2" s="311"/>
      <c r="W2" s="311"/>
    </row>
    <row r="3" spans="1:23" ht="13.8" thickBot="1">
      <c r="A3" s="15"/>
      <c r="B3" s="16"/>
      <c r="C3" s="16"/>
      <c r="D3" s="3048" t="s">
        <v>34</v>
      </c>
      <c r="E3" s="3048"/>
      <c r="F3" s="3048"/>
      <c r="G3" s="3048"/>
      <c r="H3" s="3048"/>
      <c r="I3" s="3048"/>
      <c r="J3" s="3048"/>
      <c r="K3" s="3048"/>
      <c r="L3" s="3048"/>
      <c r="M3" s="3048"/>
      <c r="N3" s="3048"/>
      <c r="O3" s="3048"/>
      <c r="P3" s="3048"/>
      <c r="Q3" s="3048"/>
      <c r="R3" s="3048"/>
      <c r="S3" s="3048"/>
      <c r="T3" s="3048"/>
      <c r="U3" s="3048"/>
      <c r="V3" s="3048"/>
      <c r="W3" s="3048"/>
    </row>
    <row r="4" spans="1:23" ht="35.4" customHeight="1">
      <c r="A4" s="1880" t="s">
        <v>0</v>
      </c>
      <c r="B4" s="1883" t="s">
        <v>1</v>
      </c>
      <c r="C4" s="1883" t="s">
        <v>2</v>
      </c>
      <c r="D4" s="1886" t="s">
        <v>3</v>
      </c>
      <c r="E4" s="1889" t="s">
        <v>4</v>
      </c>
      <c r="F4" s="1892" t="s">
        <v>5</v>
      </c>
      <c r="G4" s="1895" t="s">
        <v>6</v>
      </c>
      <c r="H4" s="1898" t="s">
        <v>531</v>
      </c>
      <c r="I4" s="1899"/>
      <c r="J4" s="1899"/>
      <c r="K4" s="1900"/>
      <c r="L4" s="1901" t="s">
        <v>259</v>
      </c>
      <c r="M4" s="1895" t="s">
        <v>532</v>
      </c>
      <c r="N4" s="1926" t="s">
        <v>21</v>
      </c>
      <c r="O4" s="1927"/>
      <c r="P4" s="1927"/>
      <c r="Q4" s="1928"/>
      <c r="R4" s="698"/>
      <c r="S4" s="698"/>
      <c r="T4" s="698"/>
      <c r="U4" s="698"/>
      <c r="V4" s="698"/>
      <c r="W4" s="698"/>
    </row>
    <row r="5" spans="1:23">
      <c r="A5" s="1881"/>
      <c r="B5" s="1884"/>
      <c r="C5" s="1884"/>
      <c r="D5" s="1887"/>
      <c r="E5" s="1890"/>
      <c r="F5" s="1893"/>
      <c r="G5" s="1896"/>
      <c r="H5" s="1929" t="s">
        <v>7</v>
      </c>
      <c r="I5" s="1931" t="s">
        <v>8</v>
      </c>
      <c r="J5" s="1931"/>
      <c r="K5" s="1932" t="s">
        <v>260</v>
      </c>
      <c r="L5" s="1902"/>
      <c r="M5" s="1896"/>
      <c r="N5" s="1934" t="s">
        <v>33</v>
      </c>
      <c r="O5" s="1936" t="s">
        <v>9</v>
      </c>
      <c r="P5" s="1936"/>
      <c r="Q5" s="1937"/>
      <c r="R5" s="698"/>
      <c r="S5" s="698"/>
      <c r="T5" s="698"/>
      <c r="U5" s="698"/>
      <c r="V5" s="698"/>
      <c r="W5" s="698"/>
    </row>
    <row r="6" spans="1:23" ht="93" customHeight="1" thickBot="1">
      <c r="A6" s="1882"/>
      <c r="B6" s="1885"/>
      <c r="C6" s="1885"/>
      <c r="D6" s="1888"/>
      <c r="E6" s="1891"/>
      <c r="F6" s="1894"/>
      <c r="G6" s="1897"/>
      <c r="H6" s="1930"/>
      <c r="I6" s="1458" t="s">
        <v>7</v>
      </c>
      <c r="J6" s="1463" t="s">
        <v>10</v>
      </c>
      <c r="K6" s="1933"/>
      <c r="L6" s="1903"/>
      <c r="M6" s="1897"/>
      <c r="N6" s="1935"/>
      <c r="O6" s="678" t="s">
        <v>55</v>
      </c>
      <c r="P6" s="678" t="s">
        <v>131</v>
      </c>
      <c r="Q6" s="679" t="s">
        <v>526</v>
      </c>
      <c r="R6" s="698"/>
      <c r="S6" s="698"/>
      <c r="T6" s="698"/>
      <c r="U6" s="698"/>
      <c r="V6" s="698"/>
      <c r="W6" s="698"/>
    </row>
    <row r="7" spans="1:23" ht="13.8" thickBot="1">
      <c r="A7" s="680" t="s">
        <v>11</v>
      </c>
      <c r="B7" s="1993" t="s">
        <v>837</v>
      </c>
      <c r="C7" s="1994"/>
      <c r="D7" s="1994"/>
      <c r="E7" s="1994"/>
      <c r="F7" s="1994"/>
      <c r="G7" s="1994"/>
      <c r="H7" s="1994"/>
      <c r="I7" s="1994"/>
      <c r="J7" s="1994"/>
      <c r="K7" s="1994"/>
      <c r="L7" s="1994"/>
      <c r="M7" s="1994"/>
      <c r="N7" s="1994"/>
      <c r="O7" s="1994"/>
      <c r="P7" s="1994"/>
      <c r="Q7" s="1995"/>
      <c r="R7" s="698"/>
      <c r="S7" s="698"/>
      <c r="T7" s="698"/>
      <c r="U7" s="698"/>
      <c r="V7" s="698"/>
      <c r="W7" s="698"/>
    </row>
    <row r="8" spans="1:23" ht="27.6" customHeight="1" thickBot="1">
      <c r="A8" s="681" t="s">
        <v>11</v>
      </c>
      <c r="B8" s="682" t="s">
        <v>11</v>
      </c>
      <c r="C8" s="1906" t="s">
        <v>838</v>
      </c>
      <c r="D8" s="1906"/>
      <c r="E8" s="1906"/>
      <c r="F8" s="1906"/>
      <c r="G8" s="1906"/>
      <c r="H8" s="1906"/>
      <c r="I8" s="1906"/>
      <c r="J8" s="1906"/>
      <c r="K8" s="1906"/>
      <c r="L8" s="1906"/>
      <c r="M8" s="1906"/>
      <c r="N8" s="1906"/>
      <c r="O8" s="1906"/>
      <c r="P8" s="1906"/>
      <c r="Q8" s="1907"/>
      <c r="R8" s="698"/>
      <c r="S8" s="698"/>
      <c r="T8" s="698"/>
      <c r="U8" s="698"/>
      <c r="V8" s="698"/>
      <c r="W8" s="698"/>
    </row>
    <row r="9" spans="1:23" ht="24">
      <c r="A9" s="1908" t="s">
        <v>11</v>
      </c>
      <c r="B9" s="1911" t="s">
        <v>11</v>
      </c>
      <c r="C9" s="1914" t="s">
        <v>11</v>
      </c>
      <c r="D9" s="3050" t="s">
        <v>839</v>
      </c>
      <c r="E9" s="1920" t="s">
        <v>41</v>
      </c>
      <c r="F9" s="3053" t="s">
        <v>110</v>
      </c>
      <c r="G9" s="1565" t="s">
        <v>840</v>
      </c>
      <c r="H9" s="325">
        <v>758.8</v>
      </c>
      <c r="I9" s="685">
        <v>758.8</v>
      </c>
      <c r="J9" s="685">
        <v>611</v>
      </c>
      <c r="K9" s="326">
        <v>0</v>
      </c>
      <c r="L9" s="755">
        <v>830</v>
      </c>
      <c r="M9" s="755">
        <v>900</v>
      </c>
      <c r="N9" s="1566" t="s">
        <v>841</v>
      </c>
      <c r="O9" s="1567">
        <v>3000</v>
      </c>
      <c r="P9" s="1567">
        <v>3000</v>
      </c>
      <c r="Q9" s="1568">
        <v>3000</v>
      </c>
      <c r="R9" s="698"/>
      <c r="S9" s="698"/>
      <c r="T9" s="698"/>
      <c r="U9" s="698"/>
      <c r="V9" s="698"/>
      <c r="W9" s="698"/>
    </row>
    <row r="10" spans="1:23">
      <c r="A10" s="2719"/>
      <c r="B10" s="3049"/>
      <c r="C10" s="1950"/>
      <c r="D10" s="3051"/>
      <c r="E10" s="1952"/>
      <c r="F10" s="3054"/>
      <c r="G10" s="63" t="s">
        <v>37</v>
      </c>
      <c r="H10" s="327">
        <v>18.8</v>
      </c>
      <c r="I10" s="26">
        <v>18.8</v>
      </c>
      <c r="J10" s="26">
        <v>16.3</v>
      </c>
      <c r="K10" s="1231">
        <v>0</v>
      </c>
      <c r="L10" s="27">
        <v>20</v>
      </c>
      <c r="M10" s="27">
        <v>23</v>
      </c>
      <c r="N10" s="1448" t="s">
        <v>842</v>
      </c>
      <c r="O10" s="1569">
        <v>150000</v>
      </c>
      <c r="P10" s="1570">
        <v>150000</v>
      </c>
      <c r="Q10" s="1571">
        <v>150000</v>
      </c>
      <c r="R10" s="698"/>
      <c r="S10" s="698"/>
      <c r="T10" s="698"/>
      <c r="U10" s="698"/>
      <c r="V10" s="698"/>
      <c r="W10" s="698"/>
    </row>
    <row r="11" spans="1:23" ht="24">
      <c r="A11" s="1909"/>
      <c r="B11" s="1912"/>
      <c r="C11" s="1915"/>
      <c r="D11" s="3051"/>
      <c r="E11" s="1921"/>
      <c r="F11" s="1924"/>
      <c r="G11" s="1572" t="s">
        <v>261</v>
      </c>
      <c r="H11" s="327">
        <v>2.7</v>
      </c>
      <c r="I11" s="26">
        <v>2.7</v>
      </c>
      <c r="J11" s="26">
        <v>0</v>
      </c>
      <c r="K11" s="1231">
        <v>0</v>
      </c>
      <c r="L11" s="27">
        <v>3</v>
      </c>
      <c r="M11" s="27">
        <v>3</v>
      </c>
      <c r="N11" s="1573" t="s">
        <v>843</v>
      </c>
      <c r="O11" s="1569" t="s">
        <v>42</v>
      </c>
      <c r="P11" s="1570" t="s">
        <v>42</v>
      </c>
      <c r="Q11" s="1571" t="s">
        <v>42</v>
      </c>
      <c r="R11" s="698"/>
      <c r="S11" s="698"/>
      <c r="T11" s="734"/>
      <c r="U11" s="698"/>
      <c r="V11" s="698"/>
      <c r="W11" s="698"/>
    </row>
    <row r="12" spans="1:23" s="671" customFormat="1">
      <c r="A12" s="1909"/>
      <c r="B12" s="1912"/>
      <c r="C12" s="1915"/>
      <c r="D12" s="3051"/>
      <c r="E12" s="1921"/>
      <c r="F12" s="1924"/>
      <c r="G12" s="1619" t="s">
        <v>80</v>
      </c>
      <c r="H12" s="1098">
        <v>58.8</v>
      </c>
      <c r="I12" s="1098">
        <v>58.8</v>
      </c>
      <c r="J12" s="1098">
        <v>0.4</v>
      </c>
      <c r="K12" s="29"/>
      <c r="L12" s="27"/>
      <c r="M12" s="27"/>
      <c r="N12" s="1618"/>
      <c r="O12" s="191"/>
      <c r="P12" s="1587"/>
      <c r="Q12" s="161"/>
      <c r="R12" s="698"/>
      <c r="S12" s="698"/>
      <c r="T12" s="734"/>
      <c r="U12" s="698"/>
      <c r="V12" s="698"/>
      <c r="W12" s="698"/>
    </row>
    <row r="13" spans="1:23" ht="24.6" thickBot="1">
      <c r="A13" s="1910"/>
      <c r="B13" s="1913"/>
      <c r="C13" s="1916"/>
      <c r="D13" s="3052"/>
      <c r="E13" s="1922"/>
      <c r="F13" s="1925"/>
      <c r="G13" s="684" t="s">
        <v>12</v>
      </c>
      <c r="H13" s="328">
        <f>SUM(H9:H12)</f>
        <v>839.09999999999991</v>
      </c>
      <c r="I13" s="328">
        <f>SUM(I9:I12)</f>
        <v>839.09999999999991</v>
      </c>
      <c r="J13" s="328">
        <f>SUM(J9:J12)</f>
        <v>627.69999999999993</v>
      </c>
      <c r="K13" s="329">
        <f t="shared" ref="K13:M13" si="0">SUM(K9:K11)</f>
        <v>0</v>
      </c>
      <c r="L13" s="28">
        <f t="shared" si="0"/>
        <v>853</v>
      </c>
      <c r="M13" s="28">
        <f t="shared" si="0"/>
        <v>926</v>
      </c>
      <c r="N13" s="1574" t="s">
        <v>844</v>
      </c>
      <c r="O13" s="1412" t="s">
        <v>42</v>
      </c>
      <c r="P13" s="1575" t="s">
        <v>42</v>
      </c>
      <c r="Q13" s="173" t="s">
        <v>42</v>
      </c>
      <c r="R13" s="675"/>
      <c r="S13" s="698"/>
      <c r="T13" s="734"/>
      <c r="U13" s="698"/>
      <c r="V13" s="698"/>
      <c r="W13" s="698"/>
    </row>
    <row r="14" spans="1:23">
      <c r="A14" s="1479" t="s">
        <v>11</v>
      </c>
      <c r="B14" s="1481" t="s">
        <v>11</v>
      </c>
      <c r="C14" s="1938" t="s">
        <v>36</v>
      </c>
      <c r="D14" s="3062" t="s">
        <v>845</v>
      </c>
      <c r="E14" s="3059" t="s">
        <v>41</v>
      </c>
      <c r="F14" s="1942" t="s">
        <v>110</v>
      </c>
      <c r="G14" s="702" t="s">
        <v>37</v>
      </c>
      <c r="H14" s="1576">
        <v>0.8</v>
      </c>
      <c r="I14" s="700">
        <v>0.8</v>
      </c>
      <c r="J14" s="700">
        <v>0</v>
      </c>
      <c r="K14" s="701">
        <v>0</v>
      </c>
      <c r="L14" s="749">
        <v>1</v>
      </c>
      <c r="M14" s="750">
        <v>1</v>
      </c>
      <c r="N14" s="3055" t="s">
        <v>846</v>
      </c>
      <c r="O14" s="1577">
        <v>2</v>
      </c>
      <c r="P14" s="1577">
        <v>2</v>
      </c>
      <c r="Q14" s="176">
        <v>2</v>
      </c>
      <c r="R14" s="675"/>
      <c r="S14" s="698"/>
      <c r="T14" s="734"/>
      <c r="U14" s="698"/>
      <c r="V14" s="698"/>
      <c r="W14" s="698"/>
    </row>
    <row r="15" spans="1:23">
      <c r="A15" s="1480"/>
      <c r="B15" s="1482"/>
      <c r="C15" s="1950"/>
      <c r="D15" s="3063"/>
      <c r="E15" s="3054"/>
      <c r="F15" s="1953"/>
      <c r="G15" s="1451"/>
      <c r="H15" s="66"/>
      <c r="I15" s="58"/>
      <c r="J15" s="58"/>
      <c r="K15" s="75"/>
      <c r="L15" s="1578"/>
      <c r="M15" s="65"/>
      <c r="N15" s="2458"/>
      <c r="O15" s="554"/>
      <c r="P15" s="554"/>
      <c r="Q15" s="862"/>
      <c r="R15" s="675"/>
      <c r="S15" s="698"/>
      <c r="T15" s="734"/>
      <c r="U15" s="698"/>
      <c r="V15" s="698"/>
      <c r="W15" s="698"/>
    </row>
    <row r="16" spans="1:23" ht="30" customHeight="1" thickBot="1">
      <c r="A16" s="1493"/>
      <c r="B16" s="703"/>
      <c r="C16" s="1939"/>
      <c r="D16" s="3064"/>
      <c r="E16" s="1943"/>
      <c r="F16" s="1943"/>
      <c r="G16" s="684" t="s">
        <v>12</v>
      </c>
      <c r="H16" s="328">
        <f t="shared" ref="H16:M16" si="1">H14</f>
        <v>0.8</v>
      </c>
      <c r="I16" s="328">
        <f t="shared" si="1"/>
        <v>0.8</v>
      </c>
      <c r="J16" s="328">
        <f t="shared" si="1"/>
        <v>0</v>
      </c>
      <c r="K16" s="329">
        <f t="shared" si="1"/>
        <v>0</v>
      </c>
      <c r="L16" s="28">
        <f t="shared" si="1"/>
        <v>1</v>
      </c>
      <c r="M16" s="28">
        <f t="shared" si="1"/>
        <v>1</v>
      </c>
      <c r="N16" s="1453" t="s">
        <v>847</v>
      </c>
      <c r="O16" s="761">
        <v>1</v>
      </c>
      <c r="P16" s="761">
        <v>1</v>
      </c>
      <c r="Q16" s="185">
        <v>1</v>
      </c>
      <c r="R16" s="675"/>
      <c r="S16" s="1579"/>
      <c r="T16" s="734"/>
      <c r="U16" s="698"/>
      <c r="V16" s="698"/>
      <c r="W16" s="698"/>
    </row>
    <row r="17" spans="1:23" ht="24">
      <c r="A17" s="1479" t="s">
        <v>11</v>
      </c>
      <c r="B17" s="1481" t="s">
        <v>11</v>
      </c>
      <c r="C17" s="1938" t="s">
        <v>58</v>
      </c>
      <c r="D17" s="3056" t="s">
        <v>848</v>
      </c>
      <c r="E17" s="3059" t="s">
        <v>41</v>
      </c>
      <c r="F17" s="1942" t="s">
        <v>110</v>
      </c>
      <c r="G17" s="702" t="s">
        <v>37</v>
      </c>
      <c r="H17" s="1576">
        <v>31.2</v>
      </c>
      <c r="I17" s="700">
        <v>31.2</v>
      </c>
      <c r="J17" s="700">
        <v>0</v>
      </c>
      <c r="K17" s="53">
        <v>0</v>
      </c>
      <c r="L17" s="54">
        <v>33</v>
      </c>
      <c r="M17" s="750">
        <v>35</v>
      </c>
      <c r="N17" s="1580" t="s">
        <v>849</v>
      </c>
      <c r="O17" s="1567">
        <v>25</v>
      </c>
      <c r="P17" s="1567">
        <v>25</v>
      </c>
      <c r="Q17" s="1568">
        <v>25</v>
      </c>
      <c r="R17" s="675"/>
      <c r="S17" s="698"/>
      <c r="T17" s="734"/>
      <c r="U17" s="698"/>
      <c r="V17" s="698"/>
      <c r="W17" s="698"/>
    </row>
    <row r="18" spans="1:23">
      <c r="A18" s="1480"/>
      <c r="B18" s="1482"/>
      <c r="C18" s="1950"/>
      <c r="D18" s="3057"/>
      <c r="E18" s="3054"/>
      <c r="F18" s="1953"/>
      <c r="G18" s="1581"/>
      <c r="H18" s="1582"/>
      <c r="I18" s="1583"/>
      <c r="J18" s="1583"/>
      <c r="K18" s="1584"/>
      <c r="L18" s="1585"/>
      <c r="M18" s="1586"/>
      <c r="N18" s="3060" t="s">
        <v>850</v>
      </c>
      <c r="O18" s="191">
        <v>12000</v>
      </c>
      <c r="P18" s="1587">
        <v>12000</v>
      </c>
      <c r="Q18" s="161">
        <v>12000</v>
      </c>
      <c r="R18" s="675"/>
      <c r="S18" s="698"/>
      <c r="T18" s="734"/>
      <c r="U18" s="698"/>
      <c r="V18" s="698"/>
      <c r="W18" s="698"/>
    </row>
    <row r="19" spans="1:23" ht="13.8" thickBot="1">
      <c r="A19" s="1493"/>
      <c r="B19" s="703"/>
      <c r="C19" s="1939"/>
      <c r="D19" s="3058"/>
      <c r="E19" s="1943"/>
      <c r="F19" s="1943"/>
      <c r="G19" s="684" t="s">
        <v>12</v>
      </c>
      <c r="H19" s="77">
        <f t="shared" ref="H19:M19" si="2">H17+H18</f>
        <v>31.2</v>
      </c>
      <c r="I19" s="77">
        <f t="shared" si="2"/>
        <v>31.2</v>
      </c>
      <c r="J19" s="77">
        <f t="shared" si="2"/>
        <v>0</v>
      </c>
      <c r="K19" s="77">
        <f t="shared" si="2"/>
        <v>0</v>
      </c>
      <c r="L19" s="1588">
        <f t="shared" si="2"/>
        <v>33</v>
      </c>
      <c r="M19" s="1588">
        <f t="shared" si="2"/>
        <v>35</v>
      </c>
      <c r="N19" s="3061"/>
      <c r="O19" s="1412"/>
      <c r="P19" s="1575"/>
      <c r="Q19" s="173"/>
      <c r="R19" s="675"/>
      <c r="S19" s="698"/>
      <c r="T19" s="734"/>
      <c r="U19" s="698"/>
      <c r="V19" s="698"/>
      <c r="W19" s="698"/>
    </row>
    <row r="20" spans="1:23">
      <c r="A20" s="1479" t="s">
        <v>11</v>
      </c>
      <c r="B20" s="1481" t="s">
        <v>11</v>
      </c>
      <c r="C20" s="1938" t="s">
        <v>38</v>
      </c>
      <c r="D20" s="3066" t="s">
        <v>851</v>
      </c>
      <c r="E20" s="3059" t="s">
        <v>41</v>
      </c>
      <c r="F20" s="1942" t="s">
        <v>110</v>
      </c>
      <c r="G20" s="1615" t="s">
        <v>93</v>
      </c>
      <c r="H20" s="1616">
        <v>8.6</v>
      </c>
      <c r="I20" s="1617">
        <v>8.6</v>
      </c>
      <c r="J20" s="1617">
        <v>7</v>
      </c>
      <c r="K20" s="1589">
        <v>0</v>
      </c>
      <c r="L20" s="1590">
        <v>12</v>
      </c>
      <c r="M20" s="1590">
        <v>15</v>
      </c>
      <c r="N20" s="3055" t="s">
        <v>852</v>
      </c>
      <c r="O20" s="1577">
        <v>230</v>
      </c>
      <c r="P20" s="1577">
        <v>280</v>
      </c>
      <c r="Q20" s="176">
        <v>280</v>
      </c>
      <c r="R20" s="307"/>
      <c r="S20" s="1591"/>
      <c r="T20" s="1592"/>
      <c r="U20" s="1591"/>
      <c r="V20" s="1591"/>
      <c r="W20" s="1591"/>
    </row>
    <row r="21" spans="1:23">
      <c r="A21" s="1480"/>
      <c r="B21" s="1482"/>
      <c r="C21" s="1950"/>
      <c r="D21" s="3067"/>
      <c r="E21" s="3054"/>
      <c r="F21" s="1953"/>
      <c r="G21" s="1593"/>
      <c r="H21" s="1594"/>
      <c r="I21" s="1595"/>
      <c r="J21" s="1595"/>
      <c r="K21" s="1596"/>
      <c r="L21" s="1597"/>
      <c r="M21" s="1597"/>
      <c r="N21" s="3069"/>
      <c r="O21" s="1598"/>
      <c r="P21" s="1598"/>
      <c r="Q21" s="180"/>
      <c r="R21" s="307"/>
      <c r="S21" s="1591"/>
      <c r="T21" s="1592"/>
      <c r="U21" s="1591"/>
      <c r="V21" s="1591"/>
      <c r="W21" s="1591"/>
    </row>
    <row r="22" spans="1:23" ht="19.8" customHeight="1" thickBot="1">
      <c r="A22" s="1493"/>
      <c r="B22" s="703"/>
      <c r="C22" s="1939"/>
      <c r="D22" s="3068"/>
      <c r="E22" s="1943"/>
      <c r="F22" s="1943"/>
      <c r="G22" s="1599"/>
      <c r="H22" s="1600">
        <f>+H20+H21</f>
        <v>8.6</v>
      </c>
      <c r="I22" s="1600">
        <f t="shared" ref="I22:M22" si="3">+I20+I21</f>
        <v>8.6</v>
      </c>
      <c r="J22" s="1600">
        <f t="shared" si="3"/>
        <v>7</v>
      </c>
      <c r="K22" s="1601">
        <f t="shared" si="3"/>
        <v>0</v>
      </c>
      <c r="L22" s="1602">
        <f t="shared" si="3"/>
        <v>12</v>
      </c>
      <c r="M22" s="1602">
        <f t="shared" si="3"/>
        <v>15</v>
      </c>
      <c r="N22" s="3070"/>
      <c r="O22" s="761"/>
      <c r="P22" s="761"/>
      <c r="Q22" s="185"/>
      <c r="R22" s="307"/>
      <c r="S22" s="1591"/>
      <c r="T22" s="1592"/>
      <c r="U22" s="1591"/>
      <c r="V22" s="1591"/>
      <c r="W22" s="1591"/>
    </row>
    <row r="23" spans="1:23" ht="16.8" customHeight="1" thickBot="1">
      <c r="A23" s="681" t="s">
        <v>11</v>
      </c>
      <c r="B23" s="688" t="s">
        <v>11</v>
      </c>
      <c r="C23" s="1944" t="s">
        <v>14</v>
      </c>
      <c r="D23" s="1945"/>
      <c r="E23" s="1945"/>
      <c r="F23" s="1945"/>
      <c r="G23" s="1946"/>
      <c r="H23" s="331">
        <f>H16+H13+H19+H22</f>
        <v>879.69999999999993</v>
      </c>
      <c r="I23" s="331">
        <f t="shared" ref="I23:M23" si="4">I16+I13+I19+I22</f>
        <v>879.69999999999993</v>
      </c>
      <c r="J23" s="331">
        <f t="shared" si="4"/>
        <v>634.69999999999993</v>
      </c>
      <c r="K23" s="331">
        <f t="shared" si="4"/>
        <v>0</v>
      </c>
      <c r="L23" s="331">
        <f t="shared" si="4"/>
        <v>899</v>
      </c>
      <c r="M23" s="331">
        <f t="shared" si="4"/>
        <v>977</v>
      </c>
      <c r="N23" s="689"/>
      <c r="O23" s="690"/>
      <c r="P23" s="690"/>
      <c r="Q23" s="691"/>
      <c r="R23" s="698"/>
      <c r="S23" s="698"/>
      <c r="T23" s="698"/>
      <c r="U23" s="698"/>
      <c r="V23" s="698"/>
      <c r="W23" s="698"/>
    </row>
    <row r="24" spans="1:23" ht="23.4" customHeight="1" thickBot="1">
      <c r="A24" s="681" t="s">
        <v>11</v>
      </c>
      <c r="B24" s="682" t="s">
        <v>13</v>
      </c>
      <c r="C24" s="1906" t="s">
        <v>853</v>
      </c>
      <c r="D24" s="1906"/>
      <c r="E24" s="1906"/>
      <c r="F24" s="1906"/>
      <c r="G24" s="1906"/>
      <c r="H24" s="1906"/>
      <c r="I24" s="1906"/>
      <c r="J24" s="1906"/>
      <c r="K24" s="1906"/>
      <c r="L24" s="1906"/>
      <c r="M24" s="1906"/>
      <c r="N24" s="1906"/>
      <c r="O24" s="1906"/>
      <c r="P24" s="1906"/>
      <c r="Q24" s="1907"/>
      <c r="R24" s="698"/>
      <c r="S24" s="698"/>
      <c r="T24" s="698"/>
      <c r="U24" s="698"/>
      <c r="V24" s="698"/>
      <c r="W24" s="698"/>
    </row>
    <row r="25" spans="1:23" ht="13.8" thickBot="1">
      <c r="A25" s="1479" t="s">
        <v>11</v>
      </c>
      <c r="B25" s="1481" t="s">
        <v>13</v>
      </c>
      <c r="C25" s="1938" t="s">
        <v>11</v>
      </c>
      <c r="D25" s="1940" t="s">
        <v>854</v>
      </c>
      <c r="E25" s="3059" t="s">
        <v>41</v>
      </c>
      <c r="F25" s="1942" t="s">
        <v>110</v>
      </c>
      <c r="G25" s="702" t="s">
        <v>37</v>
      </c>
      <c r="H25" s="699">
        <v>5</v>
      </c>
      <c r="I25" s="700">
        <v>5</v>
      </c>
      <c r="J25" s="700">
        <v>0</v>
      </c>
      <c r="K25" s="701">
        <v>0</v>
      </c>
      <c r="L25" s="54">
        <v>6</v>
      </c>
      <c r="M25" s="750">
        <v>7</v>
      </c>
      <c r="N25" s="2017" t="s">
        <v>855</v>
      </c>
      <c r="O25" s="1603" t="s">
        <v>42</v>
      </c>
      <c r="P25" s="1604" t="s">
        <v>42</v>
      </c>
      <c r="Q25" s="98" t="s">
        <v>42</v>
      </c>
      <c r="R25" s="698"/>
      <c r="S25" s="698"/>
      <c r="T25" s="698"/>
      <c r="U25" s="698"/>
      <c r="V25" s="698"/>
      <c r="W25" s="698"/>
    </row>
    <row r="26" spans="1:23">
      <c r="A26" s="1480"/>
      <c r="B26" s="1482"/>
      <c r="C26" s="1950"/>
      <c r="D26" s="1951"/>
      <c r="E26" s="3054"/>
      <c r="F26" s="1953"/>
      <c r="G26" s="1451"/>
      <c r="H26" s="1605"/>
      <c r="I26" s="1606"/>
      <c r="J26" s="1606"/>
      <c r="K26" s="1607"/>
      <c r="L26" s="54"/>
      <c r="M26" s="750"/>
      <c r="N26" s="3065"/>
      <c r="O26" s="739"/>
      <c r="P26" s="740"/>
      <c r="Q26" s="741"/>
      <c r="R26" s="698"/>
      <c r="S26" s="698"/>
      <c r="T26" s="698"/>
      <c r="U26" s="698"/>
      <c r="V26" s="698"/>
      <c r="W26" s="698"/>
    </row>
    <row r="27" spans="1:23" ht="13.8" thickBot="1">
      <c r="A27" s="1493"/>
      <c r="B27" s="703"/>
      <c r="C27" s="1939"/>
      <c r="D27" s="1941"/>
      <c r="E27" s="1943"/>
      <c r="F27" s="1943"/>
      <c r="G27" s="684" t="s">
        <v>12</v>
      </c>
      <c r="H27" s="1608">
        <f>H25+H26</f>
        <v>5</v>
      </c>
      <c r="I27" s="1609">
        <f>I25+I26</f>
        <v>5</v>
      </c>
      <c r="J27" s="1609">
        <v>0</v>
      </c>
      <c r="K27" s="1610">
        <f>K25+K26</f>
        <v>0</v>
      </c>
      <c r="L27" s="1588">
        <f>L25+L26</f>
        <v>6</v>
      </c>
      <c r="M27" s="1588">
        <f>M25+M26</f>
        <v>7</v>
      </c>
      <c r="N27" s="3071"/>
      <c r="O27" s="1045"/>
      <c r="P27" s="727"/>
      <c r="Q27" s="1044"/>
      <c r="R27" s="698"/>
      <c r="S27" s="698"/>
      <c r="T27" s="698"/>
      <c r="U27" s="698"/>
      <c r="V27" s="698"/>
      <c r="W27" s="698"/>
    </row>
    <row r="28" spans="1:23">
      <c r="A28" s="1479" t="s">
        <v>11</v>
      </c>
      <c r="B28" s="1481" t="s">
        <v>13</v>
      </c>
      <c r="C28" s="1938" t="s">
        <v>13</v>
      </c>
      <c r="D28" s="1940" t="s">
        <v>856</v>
      </c>
      <c r="E28" s="3059" t="s">
        <v>41</v>
      </c>
      <c r="F28" s="1942" t="s">
        <v>110</v>
      </c>
      <c r="G28" s="702" t="s">
        <v>37</v>
      </c>
      <c r="H28" s="699">
        <v>3</v>
      </c>
      <c r="I28" s="700">
        <v>3</v>
      </c>
      <c r="J28" s="700">
        <v>0</v>
      </c>
      <c r="K28" s="701">
        <v>0</v>
      </c>
      <c r="L28" s="54">
        <v>3.5</v>
      </c>
      <c r="M28" s="750">
        <v>3.5</v>
      </c>
      <c r="N28" s="2017" t="s">
        <v>857</v>
      </c>
      <c r="O28" s="739">
        <v>25</v>
      </c>
      <c r="P28" s="740">
        <v>25</v>
      </c>
      <c r="Q28" s="741">
        <v>25</v>
      </c>
      <c r="R28" s="698"/>
      <c r="S28" s="698"/>
      <c r="T28" s="698"/>
      <c r="U28" s="698"/>
      <c r="V28" s="698"/>
      <c r="W28" s="698"/>
    </row>
    <row r="29" spans="1:23">
      <c r="A29" s="1480"/>
      <c r="B29" s="1482"/>
      <c r="C29" s="1950"/>
      <c r="D29" s="1951"/>
      <c r="E29" s="3054"/>
      <c r="F29" s="1953"/>
      <c r="G29" s="1451"/>
      <c r="H29" s="1605"/>
      <c r="I29" s="1606"/>
      <c r="J29" s="1606"/>
      <c r="K29" s="1607"/>
      <c r="L29" s="1611"/>
      <c r="M29" s="330"/>
      <c r="N29" s="3065"/>
      <c r="O29" s="739"/>
      <c r="P29" s="740"/>
      <c r="Q29" s="741"/>
      <c r="R29" s="698"/>
      <c r="S29" s="698"/>
      <c r="T29" s="698"/>
      <c r="U29" s="698"/>
      <c r="V29" s="698"/>
      <c r="W29" s="698"/>
    </row>
    <row r="30" spans="1:23" ht="13.8" thickBot="1">
      <c r="A30" s="1493"/>
      <c r="B30" s="703"/>
      <c r="C30" s="1939"/>
      <c r="D30" s="1941"/>
      <c r="E30" s="1943"/>
      <c r="F30" s="1943"/>
      <c r="G30" s="684" t="s">
        <v>12</v>
      </c>
      <c r="H30" s="1608">
        <f>H28+H29</f>
        <v>3</v>
      </c>
      <c r="I30" s="1609">
        <f>I28+I29</f>
        <v>3</v>
      </c>
      <c r="J30" s="1609">
        <v>0</v>
      </c>
      <c r="K30" s="1610">
        <f>K28+K29</f>
        <v>0</v>
      </c>
      <c r="L30" s="1588">
        <f>L28+L29</f>
        <v>3.5</v>
      </c>
      <c r="M30" s="1588">
        <f>M28+M29</f>
        <v>3.5</v>
      </c>
      <c r="N30" s="1449"/>
      <c r="O30" s="1045"/>
      <c r="P30" s="727"/>
      <c r="Q30" s="1044"/>
      <c r="R30" s="698"/>
      <c r="S30" s="698"/>
      <c r="T30" s="698"/>
      <c r="U30" s="698"/>
      <c r="V30" s="698"/>
      <c r="W30" s="698"/>
    </row>
    <row r="31" spans="1:23" ht="13.8" thickBot="1">
      <c r="A31" s="692" t="s">
        <v>11</v>
      </c>
      <c r="B31" s="1991" t="s">
        <v>64</v>
      </c>
      <c r="C31" s="1991"/>
      <c r="D31" s="1991"/>
      <c r="E31" s="1991"/>
      <c r="F31" s="1991"/>
      <c r="G31" s="1992"/>
      <c r="H31" s="36">
        <f>H27+H30</f>
        <v>8</v>
      </c>
      <c r="I31" s="36">
        <f t="shared" ref="I31:M31" si="5">I27+I30</f>
        <v>8</v>
      </c>
      <c r="J31" s="36">
        <f t="shared" si="5"/>
        <v>0</v>
      </c>
      <c r="K31" s="36">
        <f t="shared" si="5"/>
        <v>0</v>
      </c>
      <c r="L31" s="36">
        <f t="shared" si="5"/>
        <v>9.5</v>
      </c>
      <c r="M31" s="36">
        <f t="shared" si="5"/>
        <v>10.5</v>
      </c>
      <c r="N31" s="695"/>
      <c r="O31" s="695"/>
      <c r="P31" s="695"/>
      <c r="Q31" s="696"/>
      <c r="R31" s="698"/>
      <c r="S31" s="698"/>
      <c r="T31" s="698"/>
      <c r="U31" s="698"/>
      <c r="V31" s="698"/>
      <c r="W31" s="698"/>
    </row>
    <row r="32" spans="1:23" ht="13.8" thickBot="1">
      <c r="A32" s="681" t="s">
        <v>11</v>
      </c>
      <c r="B32" s="688" t="s">
        <v>13</v>
      </c>
      <c r="C32" s="1944" t="s">
        <v>14</v>
      </c>
      <c r="D32" s="1945"/>
      <c r="E32" s="1945"/>
      <c r="F32" s="1945"/>
      <c r="G32" s="1946"/>
      <c r="H32" s="30">
        <f t="shared" ref="H32:M32" si="6">H31</f>
        <v>8</v>
      </c>
      <c r="I32" s="30">
        <f t="shared" si="6"/>
        <v>8</v>
      </c>
      <c r="J32" s="30">
        <f t="shared" si="6"/>
        <v>0</v>
      </c>
      <c r="K32" s="30">
        <f t="shared" si="6"/>
        <v>0</v>
      </c>
      <c r="L32" s="30">
        <f t="shared" si="6"/>
        <v>9.5</v>
      </c>
      <c r="M32" s="30">
        <f t="shared" si="6"/>
        <v>10.5</v>
      </c>
      <c r="N32" s="689"/>
      <c r="O32" s="690"/>
      <c r="P32" s="690"/>
      <c r="Q32" s="691"/>
      <c r="R32" s="698"/>
      <c r="S32" s="698"/>
      <c r="T32" s="698"/>
      <c r="U32" s="698"/>
      <c r="V32" s="698"/>
      <c r="W32" s="698"/>
    </row>
    <row r="33" spans="1:23" ht="13.8" thickBot="1">
      <c r="A33" s="37"/>
      <c r="B33" s="2019" t="s">
        <v>15</v>
      </c>
      <c r="C33" s="2019"/>
      <c r="D33" s="2019"/>
      <c r="E33" s="2019"/>
      <c r="F33" s="2019"/>
      <c r="G33" s="2019"/>
      <c r="H33" s="1612">
        <f t="shared" ref="H33:M33" si="7">H32+H23</f>
        <v>887.69999999999993</v>
      </c>
      <c r="I33" s="1612">
        <f t="shared" si="7"/>
        <v>887.69999999999993</v>
      </c>
      <c r="J33" s="1612">
        <f t="shared" si="7"/>
        <v>634.69999999999993</v>
      </c>
      <c r="K33" s="1413">
        <f t="shared" si="7"/>
        <v>0</v>
      </c>
      <c r="L33" s="1413">
        <f t="shared" si="7"/>
        <v>908.5</v>
      </c>
      <c r="M33" s="1413">
        <f t="shared" si="7"/>
        <v>987.5</v>
      </c>
      <c r="N33" s="2020"/>
      <c r="O33" s="2021"/>
      <c r="P33" s="2021"/>
      <c r="Q33" s="2022"/>
      <c r="R33" s="698"/>
      <c r="S33" s="698"/>
      <c r="T33" s="698"/>
      <c r="U33" s="698"/>
      <c r="V33" s="698"/>
      <c r="W33" s="698"/>
    </row>
    <row r="34" spans="1:23">
      <c r="A34" s="672"/>
      <c r="B34" s="672"/>
      <c r="C34" s="675"/>
      <c r="D34" s="746"/>
      <c r="E34" s="724"/>
      <c r="F34" s="697"/>
      <c r="G34" s="697"/>
      <c r="H34" s="697"/>
      <c r="I34" s="697"/>
      <c r="J34" s="697"/>
      <c r="K34" s="697"/>
      <c r="L34" s="697"/>
      <c r="M34" s="697"/>
      <c r="N34" s="672"/>
      <c r="O34" s="723"/>
      <c r="P34" s="672"/>
      <c r="Q34" s="672"/>
      <c r="R34" s="745"/>
      <c r="S34" s="745"/>
      <c r="T34" s="745"/>
      <c r="U34" s="745"/>
      <c r="V34" s="745"/>
      <c r="W34" s="745"/>
    </row>
    <row r="35" spans="1:23">
      <c r="A35" s="672"/>
      <c r="B35" s="672"/>
      <c r="C35" s="675"/>
      <c r="D35" s="746"/>
      <c r="E35" s="724"/>
      <c r="F35" s="697"/>
      <c r="G35" s="697"/>
      <c r="H35" s="697"/>
      <c r="I35" s="697"/>
      <c r="J35" s="697"/>
      <c r="K35" s="697"/>
      <c r="L35" s="697"/>
      <c r="M35" s="697"/>
      <c r="N35" s="672"/>
      <c r="O35" s="723"/>
      <c r="P35" s="672"/>
      <c r="Q35" s="672"/>
      <c r="R35" s="745"/>
      <c r="S35" s="745"/>
      <c r="T35" s="745"/>
      <c r="U35" s="745"/>
      <c r="V35" s="745"/>
      <c r="W35" s="745"/>
    </row>
    <row r="36" spans="1:23" ht="13.8" thickBot="1">
      <c r="A36" s="672"/>
      <c r="B36" s="672"/>
      <c r="C36" s="675"/>
      <c r="D36" s="746"/>
      <c r="E36" s="724"/>
      <c r="F36" s="2025" t="s">
        <v>16</v>
      </c>
      <c r="G36" s="2026"/>
      <c r="H36" s="2026"/>
      <c r="I36" s="2026"/>
      <c r="J36" s="2026"/>
      <c r="K36" s="2026"/>
      <c r="L36" s="2026"/>
      <c r="M36" s="2026"/>
      <c r="N36" s="672"/>
      <c r="O36" s="723"/>
      <c r="P36" s="672"/>
      <c r="Q36" s="672"/>
      <c r="R36" s="745"/>
      <c r="S36" s="745"/>
      <c r="T36" s="745"/>
      <c r="U36" s="745"/>
      <c r="V36" s="745"/>
      <c r="W36" s="745"/>
    </row>
    <row r="37" spans="1:23" ht="43.2" customHeight="1" thickBot="1">
      <c r="A37" s="672"/>
      <c r="B37" s="672"/>
      <c r="C37" s="672"/>
      <c r="D37" s="2041" t="s">
        <v>17</v>
      </c>
      <c r="E37" s="2042"/>
      <c r="F37" s="2042"/>
      <c r="G37" s="2042"/>
      <c r="H37" s="2043"/>
      <c r="I37" s="2250" t="s">
        <v>527</v>
      </c>
      <c r="J37" s="2251"/>
      <c r="K37" s="2251"/>
      <c r="L37" s="2252"/>
      <c r="M37" s="672"/>
      <c r="N37" s="672"/>
      <c r="O37" s="723"/>
      <c r="P37" s="672"/>
      <c r="Q37" s="672"/>
      <c r="R37" s="698"/>
      <c r="S37" s="698"/>
      <c r="T37" s="698"/>
      <c r="U37" s="698"/>
      <c r="V37" s="698"/>
      <c r="W37" s="698"/>
    </row>
    <row r="38" spans="1:23" ht="13.8" thickBot="1">
      <c r="A38" s="672"/>
      <c r="B38" s="672"/>
      <c r="C38" s="672"/>
      <c r="D38" s="3072" t="s">
        <v>18</v>
      </c>
      <c r="E38" s="2045"/>
      <c r="F38" s="2045"/>
      <c r="G38" s="2045"/>
      <c r="H38" s="2046"/>
      <c r="I38" s="3073">
        <f>I39+I40+I41+I42+I44</f>
        <v>887.69999999999993</v>
      </c>
      <c r="J38" s="3074"/>
      <c r="K38" s="3074"/>
      <c r="L38" s="3075"/>
      <c r="M38" s="672"/>
      <c r="N38" s="672"/>
      <c r="O38" s="723"/>
      <c r="P38" s="672"/>
      <c r="Q38" s="672"/>
      <c r="R38" s="698"/>
      <c r="S38" s="698"/>
      <c r="T38" s="698"/>
      <c r="U38" s="698"/>
      <c r="V38" s="698"/>
      <c r="W38" s="698"/>
    </row>
    <row r="39" spans="1:23">
      <c r="A39" s="672"/>
      <c r="B39" s="672"/>
      <c r="C39" s="672"/>
      <c r="D39" s="3076" t="s">
        <v>251</v>
      </c>
      <c r="E39" s="2051"/>
      <c r="F39" s="2051"/>
      <c r="G39" s="2051"/>
      <c r="H39" s="2052"/>
      <c r="I39" s="3077">
        <f>+H10+H14+H17+H25+H28</f>
        <v>58.8</v>
      </c>
      <c r="J39" s="3078"/>
      <c r="K39" s="3078"/>
      <c r="L39" s="3079"/>
      <c r="M39" s="672"/>
      <c r="N39" s="1613"/>
      <c r="O39" s="1614"/>
      <c r="P39" s="672"/>
      <c r="Q39" s="672"/>
      <c r="R39" s="698"/>
      <c r="S39" s="698"/>
      <c r="T39" s="698"/>
      <c r="U39" s="698"/>
      <c r="V39" s="698"/>
      <c r="W39" s="698"/>
    </row>
    <row r="40" spans="1:23">
      <c r="A40" s="672"/>
      <c r="B40" s="672"/>
      <c r="C40" s="672"/>
      <c r="D40" s="3080" t="s">
        <v>858</v>
      </c>
      <c r="E40" s="2036"/>
      <c r="F40" s="2036"/>
      <c r="G40" s="2036"/>
      <c r="H40" s="2037"/>
      <c r="I40" s="3081">
        <f>+H11</f>
        <v>2.7</v>
      </c>
      <c r="J40" s="3082"/>
      <c r="K40" s="3082"/>
      <c r="L40" s="3083"/>
      <c r="M40" s="672"/>
      <c r="N40" s="672"/>
      <c r="O40" s="723"/>
      <c r="P40" s="672"/>
      <c r="Q40" s="672"/>
      <c r="R40" s="698"/>
      <c r="S40" s="698"/>
      <c r="T40" s="698"/>
      <c r="U40" s="698"/>
      <c r="V40" s="698"/>
      <c r="W40" s="698"/>
    </row>
    <row r="41" spans="1:23" ht="27.6" customHeight="1">
      <c r="A41" s="672"/>
      <c r="B41" s="672"/>
      <c r="C41" s="672"/>
      <c r="D41" s="3084" t="s">
        <v>860</v>
      </c>
      <c r="E41" s="3085"/>
      <c r="F41" s="3085"/>
      <c r="G41" s="3085"/>
      <c r="H41" s="3086"/>
      <c r="I41" s="3087">
        <f>H9+H20</f>
        <v>767.4</v>
      </c>
      <c r="J41" s="3088"/>
      <c r="K41" s="3088"/>
      <c r="L41" s="3089"/>
      <c r="M41" s="1089"/>
      <c r="N41" s="1089"/>
      <c r="O41" s="1089"/>
      <c r="P41" s="1089"/>
      <c r="Q41" s="1089"/>
      <c r="R41" s="698"/>
      <c r="S41" s="698"/>
      <c r="T41" s="698"/>
      <c r="U41" s="698"/>
      <c r="V41" s="698"/>
      <c r="W41" s="698"/>
    </row>
    <row r="42" spans="1:23">
      <c r="A42" s="672"/>
      <c r="B42" s="672"/>
      <c r="C42" s="672"/>
      <c r="D42" s="2367" t="s">
        <v>638</v>
      </c>
      <c r="E42" s="2030"/>
      <c r="F42" s="2030"/>
      <c r="G42" s="2030"/>
      <c r="H42" s="2031"/>
      <c r="I42" s="3081">
        <v>0</v>
      </c>
      <c r="J42" s="3082"/>
      <c r="K42" s="3082"/>
      <c r="L42" s="3083"/>
      <c r="M42" s="672"/>
      <c r="N42" s="672"/>
      <c r="O42" s="723"/>
      <c r="P42" s="672"/>
      <c r="Q42" s="672"/>
      <c r="R42" s="698"/>
      <c r="S42" s="698"/>
      <c r="T42" s="698"/>
      <c r="U42" s="698"/>
      <c r="V42" s="698"/>
      <c r="W42" s="698"/>
    </row>
    <row r="43" spans="1:23">
      <c r="A43" s="672"/>
      <c r="B43" s="672"/>
      <c r="C43" s="672"/>
      <c r="D43" s="3076" t="s">
        <v>253</v>
      </c>
      <c r="E43" s="2051"/>
      <c r="F43" s="2051"/>
      <c r="G43" s="2051"/>
      <c r="H43" s="2062"/>
      <c r="I43" s="3081"/>
      <c r="J43" s="2063"/>
      <c r="K43" s="2063"/>
      <c r="L43" s="2064"/>
      <c r="M43" s="672"/>
      <c r="N43" s="672"/>
      <c r="O43" s="723"/>
      <c r="P43" s="672"/>
      <c r="Q43" s="672"/>
      <c r="R43" s="698"/>
      <c r="S43" s="698"/>
      <c r="T43" s="698"/>
      <c r="U43" s="698"/>
      <c r="V43" s="698"/>
      <c r="W43" s="698"/>
    </row>
    <row r="44" spans="1:23" ht="13.8" thickBot="1">
      <c r="A44" s="672"/>
      <c r="B44" s="672"/>
      <c r="C44" s="672"/>
      <c r="D44" s="3093" t="s">
        <v>859</v>
      </c>
      <c r="E44" s="3094"/>
      <c r="F44" s="3094"/>
      <c r="G44" s="3094"/>
      <c r="H44" s="3095"/>
      <c r="I44" s="3096">
        <v>58.8</v>
      </c>
      <c r="J44" s="2989"/>
      <c r="K44" s="2989"/>
      <c r="L44" s="2990"/>
      <c r="M44" s="672"/>
      <c r="N44" s="672"/>
      <c r="O44" s="723"/>
      <c r="P44" s="672"/>
      <c r="Q44" s="672"/>
      <c r="R44" s="698"/>
      <c r="S44" s="698"/>
      <c r="T44" s="698"/>
      <c r="U44" s="698"/>
      <c r="V44" s="698"/>
      <c r="W44" s="698"/>
    </row>
    <row r="45" spans="1:23" ht="13.8" thickBot="1">
      <c r="A45" s="672"/>
      <c r="B45" s="672"/>
      <c r="C45" s="672"/>
      <c r="D45" s="3072" t="s">
        <v>19</v>
      </c>
      <c r="E45" s="2045"/>
      <c r="F45" s="2045"/>
      <c r="G45" s="2045"/>
      <c r="H45" s="2046"/>
      <c r="I45" s="3097">
        <f>I46*1</f>
        <v>0</v>
      </c>
      <c r="J45" s="3098"/>
      <c r="K45" s="3098"/>
      <c r="L45" s="3099"/>
      <c r="M45" s="672"/>
      <c r="N45" s="672"/>
      <c r="O45" s="723"/>
      <c r="P45" s="672"/>
      <c r="Q45" s="672"/>
      <c r="R45" s="698"/>
      <c r="S45" s="698"/>
      <c r="T45" s="698"/>
      <c r="U45" s="698"/>
      <c r="V45" s="698"/>
      <c r="W45" s="698"/>
    </row>
    <row r="46" spans="1:23" ht="13.8" thickBot="1">
      <c r="A46" s="672"/>
      <c r="B46" s="672"/>
      <c r="C46" s="672"/>
      <c r="D46" s="3080" t="s">
        <v>255</v>
      </c>
      <c r="E46" s="2036"/>
      <c r="F46" s="2036"/>
      <c r="G46" s="2036"/>
      <c r="H46" s="2056"/>
      <c r="I46" s="3082">
        <v>0</v>
      </c>
      <c r="J46" s="3082"/>
      <c r="K46" s="3082"/>
      <c r="L46" s="3083"/>
      <c r="M46" s="672"/>
      <c r="N46" s="672"/>
      <c r="O46" s="723"/>
      <c r="P46" s="672"/>
      <c r="Q46" s="672"/>
      <c r="R46" s="698"/>
      <c r="S46" s="698"/>
      <c r="T46" s="698"/>
      <c r="U46" s="698"/>
      <c r="V46" s="698"/>
      <c r="W46" s="698"/>
    </row>
    <row r="47" spans="1:23" ht="13.8" thickBot="1">
      <c r="A47" s="672"/>
      <c r="B47" s="672"/>
      <c r="C47" s="672"/>
      <c r="D47" s="3090" t="s">
        <v>20</v>
      </c>
      <c r="E47" s="2058"/>
      <c r="F47" s="2058"/>
      <c r="G47" s="2058"/>
      <c r="H47" s="2059"/>
      <c r="I47" s="3091">
        <f>I45+I38</f>
        <v>887.69999999999993</v>
      </c>
      <c r="J47" s="3091"/>
      <c r="K47" s="3091"/>
      <c r="L47" s="3092"/>
      <c r="M47" s="672"/>
      <c r="N47" s="672"/>
      <c r="O47" s="723"/>
      <c r="P47" s="672"/>
      <c r="Q47" s="672"/>
      <c r="R47" s="698"/>
      <c r="S47" s="698"/>
      <c r="T47" s="698"/>
      <c r="U47" s="698"/>
      <c r="V47" s="698"/>
      <c r="W47" s="698"/>
    </row>
  </sheetData>
  <mergeCells count="79">
    <mergeCell ref="D42:H42"/>
    <mergeCell ref="I42:L42"/>
    <mergeCell ref="D43:H43"/>
    <mergeCell ref="I43:L43"/>
    <mergeCell ref="D47:H47"/>
    <mergeCell ref="I47:L47"/>
    <mergeCell ref="D44:H44"/>
    <mergeCell ref="I44:L44"/>
    <mergeCell ref="D45:H45"/>
    <mergeCell ref="I45:L45"/>
    <mergeCell ref="D46:H46"/>
    <mergeCell ref="I46:L46"/>
    <mergeCell ref="D39:H39"/>
    <mergeCell ref="I39:L39"/>
    <mergeCell ref="D40:H40"/>
    <mergeCell ref="I40:L40"/>
    <mergeCell ref="D41:H41"/>
    <mergeCell ref="I41:L41"/>
    <mergeCell ref="F28:F30"/>
    <mergeCell ref="D37:H37"/>
    <mergeCell ref="I37:L37"/>
    <mergeCell ref="D38:H38"/>
    <mergeCell ref="I38:L38"/>
    <mergeCell ref="C32:G32"/>
    <mergeCell ref="B33:G33"/>
    <mergeCell ref="C28:C30"/>
    <mergeCell ref="D28:D30"/>
    <mergeCell ref="E28:E30"/>
    <mergeCell ref="N33:Q33"/>
    <mergeCell ref="F36:M36"/>
    <mergeCell ref="B31:G31"/>
    <mergeCell ref="N28:N29"/>
    <mergeCell ref="C20:C22"/>
    <mergeCell ref="D20:D22"/>
    <mergeCell ref="E20:E22"/>
    <mergeCell ref="F20:F22"/>
    <mergeCell ref="N20:N22"/>
    <mergeCell ref="C23:G23"/>
    <mergeCell ref="C24:Q24"/>
    <mergeCell ref="C25:C27"/>
    <mergeCell ref="D25:D27"/>
    <mergeCell ref="E25:E27"/>
    <mergeCell ref="F25:F27"/>
    <mergeCell ref="N25:N27"/>
    <mergeCell ref="N14:N15"/>
    <mergeCell ref="C17:C19"/>
    <mergeCell ref="D17:D19"/>
    <mergeCell ref="E17:E19"/>
    <mergeCell ref="F17:F19"/>
    <mergeCell ref="N18:N19"/>
    <mergeCell ref="C14:C16"/>
    <mergeCell ref="D14:D16"/>
    <mergeCell ref="E14:E16"/>
    <mergeCell ref="F14:F16"/>
    <mergeCell ref="O5:Q5"/>
    <mergeCell ref="B7:Q7"/>
    <mergeCell ref="C8:Q8"/>
    <mergeCell ref="A9:A13"/>
    <mergeCell ref="B9:B13"/>
    <mergeCell ref="C9:C13"/>
    <mergeCell ref="D9:D13"/>
    <mergeCell ref="E9:E13"/>
    <mergeCell ref="F9:F13"/>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10</vt:i4>
      </vt:variant>
      <vt:variant>
        <vt:lpstr>Įvardinti diapazonai</vt:lpstr>
      </vt:variant>
      <vt:variant>
        <vt:i4>2</vt:i4>
      </vt:variant>
    </vt:vector>
  </HeadingPairs>
  <TitlesOfParts>
    <vt:vector size="12" baseType="lpstr">
      <vt:lpstr>01</vt:lpstr>
      <vt:lpstr>02</vt:lpstr>
      <vt:lpstr>03</vt:lpstr>
      <vt:lpstr>08</vt:lpstr>
      <vt:lpstr>10</vt:lpstr>
      <vt:lpstr>11</vt:lpstr>
      <vt:lpstr>13</vt:lpstr>
      <vt:lpstr>15</vt:lpstr>
      <vt:lpstr>16</vt:lpstr>
      <vt:lpstr>Priemoniu vykdytoju kodai</vt:lpstr>
      <vt:lpstr>'01'!Print_Area</vt:lpstr>
      <vt:lpstr>'03'!Print_Area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Asta Puodžiūnienė</cp:lastModifiedBy>
  <cp:lastPrinted>2019-12-16T07:48:03Z</cp:lastPrinted>
  <dcterms:created xsi:type="dcterms:W3CDTF">1996-10-14T23:33:28Z</dcterms:created>
  <dcterms:modified xsi:type="dcterms:W3CDTF">2019-12-17T10:50:53Z</dcterms:modified>
</cp:coreProperties>
</file>