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tabRatio="629"/>
  </bookViews>
  <sheets>
    <sheet name="01" sheetId="15" r:id="rId1"/>
    <sheet name="02" sheetId="19" r:id="rId2"/>
    <sheet name="04" sheetId="44" r:id="rId3"/>
    <sheet name="08" sheetId="47" r:id="rId4"/>
    <sheet name="10" sheetId="32" r:id="rId5"/>
    <sheet name="11" sheetId="20" r:id="rId6"/>
    <sheet name="12" sheetId="30" r:id="rId7"/>
    <sheet name="13" sheetId="29" r:id="rId8"/>
    <sheet name="15" sheetId="52" r:id="rId9"/>
    <sheet name="Priemoniu vykdytoju kodai" sheetId="3" r:id="rId10"/>
  </sheets>
  <definedNames>
    <definedName name="_xlnm.Print_Area" localSheetId="0">'01'!$A$1:$Q$103</definedName>
    <definedName name="_xlnm.Print_Area" localSheetId="1">'02'!$A$1:$Q$395</definedName>
    <definedName name="_xlnm.Print_Area" localSheetId="2">'04'!$A$1:$Q$84</definedName>
    <definedName name="_xlnm.Print_Area" localSheetId="3">'08'!$A$1:$Q$74</definedName>
    <definedName name="_xlnm.Print_Area" localSheetId="6">'12'!$A$1:$Q$67</definedName>
  </definedNames>
  <calcPr calcId="152511"/>
</workbook>
</file>

<file path=xl/calcChain.xml><?xml version="1.0" encoding="utf-8"?>
<calcChain xmlns="http://schemas.openxmlformats.org/spreadsheetml/2006/main">
  <c r="H164" i="19" l="1"/>
  <c r="H166" i="19" s="1"/>
  <c r="H251" i="19"/>
  <c r="H257" i="19" l="1"/>
  <c r="M379" i="19" l="1"/>
  <c r="L379" i="19"/>
  <c r="K379" i="19"/>
  <c r="J379" i="19"/>
  <c r="I379" i="19"/>
  <c r="H378" i="19"/>
  <c r="H379" i="19" s="1"/>
  <c r="H377" i="19"/>
  <c r="H376" i="19"/>
  <c r="M375" i="19"/>
  <c r="L375" i="19"/>
  <c r="K375" i="19"/>
  <c r="J375" i="19"/>
  <c r="I375" i="19"/>
  <c r="H375" i="19"/>
  <c r="H374" i="19"/>
  <c r="H373" i="19"/>
  <c r="H372" i="19"/>
  <c r="M371" i="19"/>
  <c r="L371" i="19"/>
  <c r="K371" i="19"/>
  <c r="J371" i="19"/>
  <c r="I371" i="19"/>
  <c r="H370" i="19"/>
  <c r="H369" i="19"/>
  <c r="H368" i="19"/>
  <c r="H371" i="19" s="1"/>
  <c r="M367" i="19"/>
  <c r="L367" i="19"/>
  <c r="K367" i="19"/>
  <c r="J367" i="19"/>
  <c r="I367" i="19"/>
  <c r="H366" i="19"/>
  <c r="H365" i="19"/>
  <c r="H364" i="19"/>
  <c r="H367" i="19" s="1"/>
  <c r="M363" i="19"/>
  <c r="L363" i="19"/>
  <c r="K363" i="19"/>
  <c r="J363" i="19"/>
  <c r="I363" i="19"/>
  <c r="H362" i="19"/>
  <c r="H363" i="19" s="1"/>
  <c r="H361" i="19"/>
  <c r="H360" i="19"/>
  <c r="M359" i="19"/>
  <c r="L359" i="19"/>
  <c r="K359" i="19"/>
  <c r="J359" i="19"/>
  <c r="I359" i="19"/>
  <c r="H359" i="19"/>
  <c r="H358" i="19"/>
  <c r="H357" i="19"/>
  <c r="M356" i="19"/>
  <c r="L356" i="19"/>
  <c r="K356" i="19"/>
  <c r="J356" i="19"/>
  <c r="I356" i="19"/>
  <c r="H356" i="19"/>
  <c r="H355" i="19"/>
  <c r="M354" i="19"/>
  <c r="L354" i="19"/>
  <c r="K354" i="19"/>
  <c r="J354" i="19"/>
  <c r="I354" i="19"/>
  <c r="H351" i="19"/>
  <c r="H354" i="19" s="1"/>
  <c r="M350" i="19"/>
  <c r="L350" i="19"/>
  <c r="K350" i="19"/>
  <c r="J350" i="19"/>
  <c r="I350" i="19"/>
  <c r="H347" i="19"/>
  <c r="H350" i="19" s="1"/>
  <c r="M346" i="19"/>
  <c r="L346" i="19"/>
  <c r="K346" i="19"/>
  <c r="J346" i="19"/>
  <c r="I346" i="19"/>
  <c r="H344" i="19"/>
  <c r="H343" i="19"/>
  <c r="H346" i="19" s="1"/>
  <c r="M342" i="19"/>
  <c r="L342" i="19"/>
  <c r="K342" i="19"/>
  <c r="J342" i="19"/>
  <c r="I342" i="19"/>
  <c r="H339" i="19"/>
  <c r="H338" i="19"/>
  <c r="H342" i="19" s="1"/>
  <c r="M337" i="19"/>
  <c r="L337" i="19"/>
  <c r="K337" i="19"/>
  <c r="J337" i="19"/>
  <c r="I337" i="19"/>
  <c r="H334" i="19"/>
  <c r="H333" i="19"/>
  <c r="H337" i="19" s="1"/>
  <c r="M332" i="19"/>
  <c r="L332" i="19"/>
  <c r="K332" i="19"/>
  <c r="J332" i="19"/>
  <c r="I332" i="19"/>
  <c r="H329" i="19"/>
  <c r="H328" i="19"/>
  <c r="H332" i="19" s="1"/>
  <c r="M327" i="19"/>
  <c r="L327" i="19"/>
  <c r="K327" i="19"/>
  <c r="J327" i="19"/>
  <c r="I327" i="19"/>
  <c r="H324" i="19"/>
  <c r="H323" i="19"/>
  <c r="H327" i="19" s="1"/>
  <c r="M322" i="19"/>
  <c r="L322" i="19"/>
  <c r="K322" i="19"/>
  <c r="J322" i="19"/>
  <c r="I322" i="19"/>
  <c r="H319" i="19"/>
  <c r="H318" i="19"/>
  <c r="H322" i="19" s="1"/>
  <c r="M317" i="19"/>
  <c r="L317" i="19"/>
  <c r="K317" i="19"/>
  <c r="J317" i="19"/>
  <c r="I317" i="19"/>
  <c r="H314" i="19"/>
  <c r="H313" i="19"/>
  <c r="H317" i="19" s="1"/>
  <c r="M312" i="19"/>
  <c r="L312" i="19"/>
  <c r="K312" i="19"/>
  <c r="J312" i="19"/>
  <c r="I312" i="19"/>
  <c r="H310" i="19"/>
  <c r="H309" i="19"/>
  <c r="H308" i="19"/>
  <c r="H312" i="19" s="1"/>
  <c r="M307" i="19"/>
  <c r="L307" i="19"/>
  <c r="K307" i="19"/>
  <c r="J307" i="19"/>
  <c r="I307" i="19"/>
  <c r="H305" i="19"/>
  <c r="H304" i="19"/>
  <c r="H258" i="19" s="1"/>
  <c r="H303" i="19"/>
  <c r="H307" i="19" s="1"/>
  <c r="M302" i="19"/>
  <c r="L302" i="19"/>
  <c r="K302" i="19"/>
  <c r="J302" i="19"/>
  <c r="I302" i="19"/>
  <c r="H301" i="19"/>
  <c r="H302" i="19" s="1"/>
  <c r="H300" i="19"/>
  <c r="H299" i="19"/>
  <c r="M298" i="19"/>
  <c r="L298" i="19"/>
  <c r="K298" i="19"/>
  <c r="J298" i="19"/>
  <c r="I298" i="19"/>
  <c r="H298" i="19"/>
  <c r="H297" i="19"/>
  <c r="H295" i="19"/>
  <c r="M294" i="19"/>
  <c r="L294" i="19"/>
  <c r="K294" i="19"/>
  <c r="J294" i="19"/>
  <c r="I294" i="19"/>
  <c r="H292" i="19"/>
  <c r="H291" i="19"/>
  <c r="H290" i="19"/>
  <c r="H294" i="19" s="1"/>
  <c r="M289" i="19"/>
  <c r="L289" i="19"/>
  <c r="K289" i="19"/>
  <c r="J289" i="19"/>
  <c r="I289" i="19"/>
  <c r="H287" i="19"/>
  <c r="H286" i="19"/>
  <c r="H285" i="19"/>
  <c r="H289" i="19" s="1"/>
  <c r="M284" i="19"/>
  <c r="L284" i="19"/>
  <c r="K284" i="19"/>
  <c r="J284" i="19"/>
  <c r="I284" i="19"/>
  <c r="H282" i="19"/>
  <c r="H284" i="19" s="1"/>
  <c r="H281" i="19"/>
  <c r="H280" i="19"/>
  <c r="M279" i="19"/>
  <c r="L279" i="19"/>
  <c r="K279" i="19"/>
  <c r="J279" i="19"/>
  <c r="I279" i="19"/>
  <c r="H279" i="19"/>
  <c r="H278" i="19"/>
  <c r="H277" i="19"/>
  <c r="H276" i="19"/>
  <c r="M275" i="19"/>
  <c r="M380" i="19" s="1"/>
  <c r="L275" i="19"/>
  <c r="K275" i="19"/>
  <c r="J275" i="19"/>
  <c r="I275" i="19"/>
  <c r="I380" i="19" s="1"/>
  <c r="H274" i="19"/>
  <c r="H273" i="19"/>
  <c r="H272" i="19"/>
  <c r="H275" i="19" s="1"/>
  <c r="M271" i="19"/>
  <c r="L271" i="19"/>
  <c r="K271" i="19"/>
  <c r="J271" i="19"/>
  <c r="I271" i="19"/>
  <c r="H270" i="19"/>
  <c r="H269" i="19"/>
  <c r="H255" i="19" s="1"/>
  <c r="H268" i="19"/>
  <c r="H271" i="19" s="1"/>
  <c r="M267" i="19"/>
  <c r="L267" i="19"/>
  <c r="K267" i="19"/>
  <c r="J267" i="19"/>
  <c r="I267" i="19"/>
  <c r="H266" i="19"/>
  <c r="H267" i="19" s="1"/>
  <c r="H265" i="19"/>
  <c r="H264" i="19"/>
  <c r="M263" i="19"/>
  <c r="L263" i="19"/>
  <c r="L380" i="19" s="1"/>
  <c r="K263" i="19"/>
  <c r="K380" i="19" s="1"/>
  <c r="J263" i="19"/>
  <c r="J380" i="19" s="1"/>
  <c r="I263" i="19"/>
  <c r="H263" i="19"/>
  <c r="H262" i="19"/>
  <c r="H261" i="19"/>
  <c r="H260" i="19"/>
  <c r="M258" i="19"/>
  <c r="L258" i="19"/>
  <c r="K258" i="19"/>
  <c r="J258" i="19"/>
  <c r="I258" i="19"/>
  <c r="M257" i="19"/>
  <c r="L257" i="19"/>
  <c r="K257" i="19"/>
  <c r="J257" i="19"/>
  <c r="I257" i="19"/>
  <c r="M256" i="19"/>
  <c r="L256" i="19"/>
  <c r="K256" i="19"/>
  <c r="J256" i="19"/>
  <c r="I256" i="19"/>
  <c r="M255" i="19"/>
  <c r="M259" i="19" s="1"/>
  <c r="L255" i="19"/>
  <c r="K255" i="19"/>
  <c r="J255" i="19"/>
  <c r="I255" i="19"/>
  <c r="I259" i="19" s="1"/>
  <c r="M254" i="19"/>
  <c r="L254" i="19"/>
  <c r="L259" i="19" s="1"/>
  <c r="K254" i="19"/>
  <c r="K259" i="19" s="1"/>
  <c r="J254" i="19"/>
  <c r="J259" i="19" s="1"/>
  <c r="I254" i="19"/>
  <c r="M251" i="19"/>
  <c r="L251" i="19"/>
  <c r="K251" i="19"/>
  <c r="J251" i="19"/>
  <c r="I251" i="19"/>
  <c r="H226" i="19"/>
  <c r="M225" i="19"/>
  <c r="L225" i="19"/>
  <c r="K225" i="19"/>
  <c r="J225" i="19"/>
  <c r="I225" i="19"/>
  <c r="H224" i="19"/>
  <c r="H225" i="19" s="1"/>
  <c r="H223" i="19"/>
  <c r="H222" i="19"/>
  <c r="M221" i="19"/>
  <c r="L221" i="19"/>
  <c r="K221" i="19"/>
  <c r="J221" i="19"/>
  <c r="I221" i="19"/>
  <c r="H221" i="19"/>
  <c r="H220" i="19"/>
  <c r="H219" i="19"/>
  <c r="H218" i="19"/>
  <c r="M217" i="19"/>
  <c r="L217" i="19"/>
  <c r="K217" i="19"/>
  <c r="J217" i="19"/>
  <c r="I217" i="19"/>
  <c r="H216" i="19"/>
  <c r="H215" i="19"/>
  <c r="H214" i="19"/>
  <c r="H217" i="19" s="1"/>
  <c r="M213" i="19"/>
  <c r="L213" i="19"/>
  <c r="K213" i="19"/>
  <c r="J213" i="19"/>
  <c r="I213" i="19"/>
  <c r="H212" i="19"/>
  <c r="H211" i="19"/>
  <c r="H213" i="19" s="1"/>
  <c r="H210" i="19"/>
  <c r="M209" i="19"/>
  <c r="L209" i="19"/>
  <c r="K209" i="19"/>
  <c r="J209" i="19"/>
  <c r="I209" i="19"/>
  <c r="H207" i="19"/>
  <c r="H209" i="19" s="1"/>
  <c r="H206" i="19"/>
  <c r="H205" i="19"/>
  <c r="M204" i="19"/>
  <c r="L204" i="19"/>
  <c r="K204" i="19"/>
  <c r="J204" i="19"/>
  <c r="I204" i="19"/>
  <c r="H204" i="19"/>
  <c r="H203" i="19"/>
  <c r="H202" i="19"/>
  <c r="H201" i="19"/>
  <c r="M200" i="19"/>
  <c r="L200" i="19"/>
  <c r="K200" i="19"/>
  <c r="J200" i="19"/>
  <c r="I200" i="19"/>
  <c r="H199" i="19"/>
  <c r="H198" i="19"/>
  <c r="H197" i="19"/>
  <c r="H200" i="19" s="1"/>
  <c r="M196" i="19"/>
  <c r="L196" i="19"/>
  <c r="K196" i="19"/>
  <c r="J196" i="19"/>
  <c r="I196" i="19"/>
  <c r="H195" i="19"/>
  <c r="H194" i="19"/>
  <c r="H196" i="19" s="1"/>
  <c r="H193" i="19"/>
  <c r="M192" i="19"/>
  <c r="L192" i="19"/>
  <c r="K192" i="19"/>
  <c r="J192" i="19"/>
  <c r="I192" i="19"/>
  <c r="H191" i="19"/>
  <c r="H192" i="19" s="1"/>
  <c r="H190" i="19"/>
  <c r="H189" i="19"/>
  <c r="M188" i="19"/>
  <c r="L188" i="19"/>
  <c r="K188" i="19"/>
  <c r="J188" i="19"/>
  <c r="I188" i="19"/>
  <c r="H188" i="19"/>
  <c r="H187" i="19"/>
  <c r="H186" i="19"/>
  <c r="H185" i="19"/>
  <c r="M184" i="19"/>
  <c r="M252" i="19" s="1"/>
  <c r="L184" i="19"/>
  <c r="K184" i="19"/>
  <c r="J184" i="19"/>
  <c r="I184" i="19"/>
  <c r="I252" i="19" s="1"/>
  <c r="H182" i="19"/>
  <c r="H181" i="19"/>
  <c r="H180" i="19"/>
  <c r="H184" i="19" s="1"/>
  <c r="M179" i="19"/>
  <c r="L179" i="19"/>
  <c r="K179" i="19"/>
  <c r="J179" i="19"/>
  <c r="I179" i="19"/>
  <c r="H178" i="19"/>
  <c r="H177" i="19"/>
  <c r="H179" i="19" s="1"/>
  <c r="H176" i="19"/>
  <c r="M175" i="19"/>
  <c r="L175" i="19"/>
  <c r="K175" i="19"/>
  <c r="J175" i="19"/>
  <c r="I175" i="19"/>
  <c r="H174" i="19"/>
  <c r="H173" i="19"/>
  <c r="H172" i="19"/>
  <c r="M171" i="19"/>
  <c r="L171" i="19"/>
  <c r="L252" i="19" s="1"/>
  <c r="K171" i="19"/>
  <c r="K252" i="19" s="1"/>
  <c r="J171" i="19"/>
  <c r="J252" i="19" s="1"/>
  <c r="I171" i="19"/>
  <c r="H171" i="19"/>
  <c r="H169" i="19"/>
  <c r="H168" i="19"/>
  <c r="H167" i="19"/>
  <c r="M166" i="19"/>
  <c r="I166" i="19"/>
  <c r="M164" i="19"/>
  <c r="L164" i="19"/>
  <c r="J164" i="19"/>
  <c r="I164" i="19"/>
  <c r="M163" i="19"/>
  <c r="L163" i="19"/>
  <c r="K163" i="19"/>
  <c r="J163" i="19"/>
  <c r="I163" i="19"/>
  <c r="H163" i="19"/>
  <c r="M162" i="19"/>
  <c r="L162" i="19"/>
  <c r="L166" i="19" s="1"/>
  <c r="K162" i="19"/>
  <c r="K166" i="19" s="1"/>
  <c r="J162" i="19"/>
  <c r="J166" i="19" s="1"/>
  <c r="I162" i="19"/>
  <c r="M157" i="19"/>
  <c r="L157" i="19"/>
  <c r="K157" i="19"/>
  <c r="J157" i="19"/>
  <c r="I157" i="19"/>
  <c r="H157" i="19"/>
  <c r="H156" i="19"/>
  <c r="H155" i="19"/>
  <c r="H154" i="19"/>
  <c r="M153" i="19"/>
  <c r="L153" i="19"/>
  <c r="K153" i="19"/>
  <c r="J153" i="19"/>
  <c r="I153" i="19"/>
  <c r="H152" i="19"/>
  <c r="H151" i="19"/>
  <c r="H150" i="19"/>
  <c r="H153" i="19" s="1"/>
  <c r="M149" i="19"/>
  <c r="L149" i="19"/>
  <c r="K149" i="19"/>
  <c r="J149" i="19"/>
  <c r="I149" i="19"/>
  <c r="H148" i="19"/>
  <c r="H147" i="19"/>
  <c r="H146" i="19"/>
  <c r="H149" i="19" s="1"/>
  <c r="M145" i="19"/>
  <c r="L145" i="19"/>
  <c r="K145" i="19"/>
  <c r="J145" i="19"/>
  <c r="I145" i="19"/>
  <c r="H144" i="19"/>
  <c r="H145" i="19" s="1"/>
  <c r="H143" i="19"/>
  <c r="H142" i="19"/>
  <c r="M141" i="19"/>
  <c r="L141" i="19"/>
  <c r="K141" i="19"/>
  <c r="J141" i="19"/>
  <c r="I141" i="19"/>
  <c r="H141" i="19"/>
  <c r="H140" i="19"/>
  <c r="H139" i="19"/>
  <c r="H138" i="19"/>
  <c r="M137" i="19"/>
  <c r="L137" i="19"/>
  <c r="K137" i="19"/>
  <c r="J137" i="19"/>
  <c r="I137" i="19"/>
  <c r="H136" i="19"/>
  <c r="H135" i="19"/>
  <c r="H134" i="19"/>
  <c r="H137" i="19" s="1"/>
  <c r="L133" i="19"/>
  <c r="K133" i="19"/>
  <c r="J133" i="19"/>
  <c r="I133" i="19"/>
  <c r="H132" i="19"/>
  <c r="H131" i="19"/>
  <c r="H130" i="19"/>
  <c r="H133" i="19" s="1"/>
  <c r="M129" i="19"/>
  <c r="L129" i="19"/>
  <c r="K129" i="19"/>
  <c r="J129" i="19"/>
  <c r="I129" i="19"/>
  <c r="H128" i="19"/>
  <c r="H127" i="19"/>
  <c r="H126" i="19"/>
  <c r="H129" i="19" s="1"/>
  <c r="M125" i="19"/>
  <c r="L125" i="19"/>
  <c r="K125" i="19"/>
  <c r="J125" i="19"/>
  <c r="I125" i="19"/>
  <c r="H124" i="19"/>
  <c r="H125" i="19" s="1"/>
  <c r="H123" i="19"/>
  <c r="H122" i="19"/>
  <c r="M121" i="19"/>
  <c r="L121" i="19"/>
  <c r="K121" i="19"/>
  <c r="J121" i="19"/>
  <c r="I121" i="19"/>
  <c r="H121" i="19"/>
  <c r="H119" i="19"/>
  <c r="H118" i="19"/>
  <c r="H117" i="19"/>
  <c r="M116" i="19"/>
  <c r="L116" i="19"/>
  <c r="K116" i="19"/>
  <c r="J116" i="19"/>
  <c r="I116" i="19"/>
  <c r="H115" i="19"/>
  <c r="H114" i="19"/>
  <c r="H113" i="19"/>
  <c r="H116" i="19" s="1"/>
  <c r="M112" i="19"/>
  <c r="L112" i="19"/>
  <c r="K112" i="19"/>
  <c r="J112" i="19"/>
  <c r="I112" i="19"/>
  <c r="H111" i="19"/>
  <c r="H110" i="19"/>
  <c r="H109" i="19"/>
  <c r="H112" i="19" s="1"/>
  <c r="M108" i="19"/>
  <c r="L108" i="19"/>
  <c r="K108" i="19"/>
  <c r="J108" i="19"/>
  <c r="I108" i="19"/>
  <c r="H107" i="19"/>
  <c r="H108" i="19" s="1"/>
  <c r="H106" i="19"/>
  <c r="H105" i="19"/>
  <c r="M104" i="19"/>
  <c r="L104" i="19"/>
  <c r="K104" i="19"/>
  <c r="J104" i="19"/>
  <c r="I104" i="19"/>
  <c r="H104" i="19"/>
  <c r="H103" i="19"/>
  <c r="H102" i="19"/>
  <c r="H101" i="19"/>
  <c r="M100" i="19"/>
  <c r="L100" i="19"/>
  <c r="K100" i="19"/>
  <c r="J100" i="19"/>
  <c r="I100" i="19"/>
  <c r="H98" i="19"/>
  <c r="H97" i="19"/>
  <c r="H100" i="19" s="1"/>
  <c r="M96" i="19"/>
  <c r="L96" i="19"/>
  <c r="K96" i="19"/>
  <c r="J96" i="19"/>
  <c r="I96" i="19"/>
  <c r="H94" i="19"/>
  <c r="H93" i="19"/>
  <c r="H96" i="19" s="1"/>
  <c r="M92" i="19"/>
  <c r="L92" i="19"/>
  <c r="K92" i="19"/>
  <c r="J92" i="19"/>
  <c r="I92" i="19"/>
  <c r="H91" i="19"/>
  <c r="H90" i="19"/>
  <c r="H89" i="19"/>
  <c r="H92" i="19" s="1"/>
  <c r="M88" i="19"/>
  <c r="L88" i="19"/>
  <c r="K88" i="19"/>
  <c r="J88" i="19"/>
  <c r="I88" i="19"/>
  <c r="H86" i="19"/>
  <c r="H85" i="19"/>
  <c r="H88" i="19" s="1"/>
  <c r="M84" i="19"/>
  <c r="L84" i="19"/>
  <c r="K84" i="19"/>
  <c r="J84" i="19"/>
  <c r="I84" i="19"/>
  <c r="H82" i="19"/>
  <c r="H81" i="19"/>
  <c r="H80" i="19"/>
  <c r="H84" i="19" s="1"/>
  <c r="M79" i="19"/>
  <c r="L79" i="19"/>
  <c r="K79" i="19"/>
  <c r="J79" i="19"/>
  <c r="I79" i="19"/>
  <c r="H78" i="19"/>
  <c r="H79" i="19" s="1"/>
  <c r="H77" i="19"/>
  <c r="H76" i="19"/>
  <c r="M75" i="19"/>
  <c r="L75" i="19"/>
  <c r="K75" i="19"/>
  <c r="J75" i="19"/>
  <c r="I75" i="19"/>
  <c r="H75" i="19"/>
  <c r="H74" i="19"/>
  <c r="H73" i="19"/>
  <c r="H72" i="19"/>
  <c r="M71" i="19"/>
  <c r="L71" i="19"/>
  <c r="K71" i="19"/>
  <c r="J71" i="19"/>
  <c r="I71" i="19"/>
  <c r="H70" i="19"/>
  <c r="H69" i="19"/>
  <c r="H68" i="19"/>
  <c r="H71" i="19" s="1"/>
  <c r="M67" i="19"/>
  <c r="L67" i="19"/>
  <c r="K67" i="19"/>
  <c r="J67" i="19"/>
  <c r="J158" i="19" s="1"/>
  <c r="I67" i="19"/>
  <c r="H66" i="19"/>
  <c r="H65" i="19"/>
  <c r="H53" i="19" s="1"/>
  <c r="H64" i="19"/>
  <c r="H67" i="19" s="1"/>
  <c r="M63" i="19"/>
  <c r="L63" i="19"/>
  <c r="K63" i="19"/>
  <c r="J63" i="19"/>
  <c r="I63" i="19"/>
  <c r="H62" i="19"/>
  <c r="H54" i="19" s="1"/>
  <c r="H61" i="19"/>
  <c r="H60" i="19"/>
  <c r="H63" i="19" s="1"/>
  <c r="M59" i="19"/>
  <c r="M158" i="19" s="1"/>
  <c r="L59" i="19"/>
  <c r="L158" i="19" s="1"/>
  <c r="L159" i="19" s="1"/>
  <c r="K59" i="19"/>
  <c r="K158" i="19" s="1"/>
  <c r="K159" i="19" s="1"/>
  <c r="J59" i="19"/>
  <c r="I59" i="19"/>
  <c r="I158" i="19" s="1"/>
  <c r="H59" i="19"/>
  <c r="H158" i="19" s="1"/>
  <c r="H58" i="19"/>
  <c r="H57" i="19"/>
  <c r="H56" i="19"/>
  <c r="M54" i="19"/>
  <c r="L54" i="19"/>
  <c r="K54" i="19"/>
  <c r="J54" i="19"/>
  <c r="I54" i="19"/>
  <c r="M53" i="19"/>
  <c r="M55" i="19" s="1"/>
  <c r="L53" i="19"/>
  <c r="K53" i="19"/>
  <c r="J53" i="19"/>
  <c r="I53" i="19"/>
  <c r="I55" i="19" s="1"/>
  <c r="M52" i="19"/>
  <c r="L52" i="19"/>
  <c r="L55" i="19" s="1"/>
  <c r="K52" i="19"/>
  <c r="K55" i="19" s="1"/>
  <c r="J52" i="19"/>
  <c r="J55" i="19" s="1"/>
  <c r="I52" i="19"/>
  <c r="M49" i="19"/>
  <c r="L49" i="19"/>
  <c r="K49" i="19"/>
  <c r="J49" i="19"/>
  <c r="I49" i="19"/>
  <c r="H48" i="19"/>
  <c r="H47" i="19"/>
  <c r="H46" i="19"/>
  <c r="H49" i="19" s="1"/>
  <c r="M45" i="19"/>
  <c r="L45" i="19"/>
  <c r="K45" i="19"/>
  <c r="J45" i="19"/>
  <c r="I45" i="19"/>
  <c r="H45" i="19"/>
  <c r="H44" i="19"/>
  <c r="H43" i="19"/>
  <c r="H42" i="19"/>
  <c r="M41" i="19"/>
  <c r="L41" i="19"/>
  <c r="K41" i="19"/>
  <c r="J41" i="19"/>
  <c r="I41" i="19"/>
  <c r="H39" i="19"/>
  <c r="H38" i="19"/>
  <c r="H37" i="19"/>
  <c r="H41" i="19" s="1"/>
  <c r="M36" i="19"/>
  <c r="L36" i="19"/>
  <c r="K36" i="19"/>
  <c r="J36" i="19"/>
  <c r="I36" i="19"/>
  <c r="H35" i="19"/>
  <c r="H34" i="19"/>
  <c r="H36" i="19" s="1"/>
  <c r="H33" i="19"/>
  <c r="M32" i="19"/>
  <c r="L32" i="19"/>
  <c r="K32" i="19"/>
  <c r="J32" i="19"/>
  <c r="I32" i="19"/>
  <c r="H31" i="19"/>
  <c r="H11" i="19" s="1"/>
  <c r="H30" i="19"/>
  <c r="H29" i="19"/>
  <c r="H32" i="19" s="1"/>
  <c r="M28" i="19"/>
  <c r="L28" i="19"/>
  <c r="K28" i="19"/>
  <c r="J28" i="19"/>
  <c r="I28" i="19"/>
  <c r="H28" i="19"/>
  <c r="H27" i="19"/>
  <c r="H26" i="19"/>
  <c r="M24" i="19"/>
  <c r="L24" i="19"/>
  <c r="K24" i="19"/>
  <c r="J24" i="19"/>
  <c r="I24" i="19"/>
  <c r="H24" i="19"/>
  <c r="H23" i="19"/>
  <c r="H22" i="19"/>
  <c r="H21" i="19"/>
  <c r="M20" i="19"/>
  <c r="M50" i="19" s="1"/>
  <c r="L20" i="19"/>
  <c r="K20" i="19"/>
  <c r="J20" i="19"/>
  <c r="I20" i="19"/>
  <c r="I50" i="19" s="1"/>
  <c r="H19" i="19"/>
  <c r="H18" i="19"/>
  <c r="H17" i="19"/>
  <c r="H20" i="19" s="1"/>
  <c r="M16" i="19"/>
  <c r="L16" i="19"/>
  <c r="L50" i="19" s="1"/>
  <c r="K16" i="19"/>
  <c r="K50" i="19" s="1"/>
  <c r="J16" i="19"/>
  <c r="J50" i="19" s="1"/>
  <c r="I16" i="19"/>
  <c r="H15" i="19"/>
  <c r="H14" i="19"/>
  <c r="H16" i="19" s="1"/>
  <c r="H13" i="19"/>
  <c r="M11" i="19"/>
  <c r="L11" i="19"/>
  <c r="K11" i="19"/>
  <c r="J11" i="19"/>
  <c r="I11" i="19"/>
  <c r="M10" i="19"/>
  <c r="L10" i="19"/>
  <c r="K10" i="19"/>
  <c r="J10" i="19"/>
  <c r="I10" i="19"/>
  <c r="M9" i="19"/>
  <c r="L9" i="19"/>
  <c r="K9" i="19"/>
  <c r="J9" i="19"/>
  <c r="J12" i="19" s="1"/>
  <c r="I9" i="19"/>
  <c r="L12" i="19" l="1"/>
  <c r="K12" i="19"/>
  <c r="I12" i="19"/>
  <c r="M12" i="19"/>
  <c r="I381" i="19"/>
  <c r="M381" i="19"/>
  <c r="M382" i="19" s="1"/>
  <c r="H50" i="19"/>
  <c r="H159" i="19" s="1"/>
  <c r="I159" i="19"/>
  <c r="M159" i="19"/>
  <c r="J381" i="19"/>
  <c r="J159" i="19"/>
  <c r="K381" i="19"/>
  <c r="K382" i="19" s="1"/>
  <c r="H380" i="19"/>
  <c r="L381" i="19"/>
  <c r="L382" i="19" s="1"/>
  <c r="H10" i="19"/>
  <c r="H52" i="19"/>
  <c r="H55" i="19" s="1"/>
  <c r="H175" i="19"/>
  <c r="H252" i="19" s="1"/>
  <c r="H254" i="19"/>
  <c r="H259" i="19" s="1"/>
  <c r="H256" i="19"/>
  <c r="H162" i="19"/>
  <c r="H9" i="19"/>
  <c r="H12" i="19" l="1"/>
  <c r="H383" i="19" s="1"/>
  <c r="H381" i="19"/>
  <c r="H382" i="19" s="1"/>
  <c r="J382" i="19"/>
  <c r="I382" i="19"/>
  <c r="H20" i="29" l="1"/>
  <c r="H9" i="29"/>
  <c r="H84" i="20" l="1"/>
  <c r="I144" i="32"/>
  <c r="I142" i="32"/>
  <c r="I135" i="32"/>
  <c r="M126" i="32"/>
  <c r="L126" i="32"/>
  <c r="K126" i="32"/>
  <c r="J126" i="32"/>
  <c r="I126" i="32"/>
  <c r="H126" i="32"/>
  <c r="H125" i="32"/>
  <c r="M124" i="32"/>
  <c r="L124" i="32"/>
  <c r="K124" i="32"/>
  <c r="J124" i="32"/>
  <c r="I124" i="32"/>
  <c r="H124" i="32"/>
  <c r="H107" i="32"/>
  <c r="M106" i="32"/>
  <c r="L106" i="32"/>
  <c r="L127" i="32" s="1"/>
  <c r="K106" i="32"/>
  <c r="J106" i="32"/>
  <c r="I106" i="32"/>
  <c r="H106" i="32"/>
  <c r="H105" i="32"/>
  <c r="M104" i="32"/>
  <c r="L104" i="32"/>
  <c r="K104" i="32"/>
  <c r="K127" i="32" s="1"/>
  <c r="J104" i="32"/>
  <c r="I104" i="32"/>
  <c r="H102" i="32"/>
  <c r="H104" i="32" s="1"/>
  <c r="H127" i="32" s="1"/>
  <c r="M101" i="32"/>
  <c r="M127" i="32" s="1"/>
  <c r="L101" i="32"/>
  <c r="K101" i="32"/>
  <c r="J101" i="32"/>
  <c r="J127" i="32" s="1"/>
  <c r="I101" i="32"/>
  <c r="I127" i="32" s="1"/>
  <c r="H101" i="32"/>
  <c r="H100" i="32"/>
  <c r="M98" i="32"/>
  <c r="I98" i="32"/>
  <c r="M97" i="32"/>
  <c r="L97" i="32"/>
  <c r="K97" i="32"/>
  <c r="J97" i="32"/>
  <c r="I97" i="32"/>
  <c r="H96" i="32"/>
  <c r="H97" i="32" s="1"/>
  <c r="M95" i="32"/>
  <c r="L95" i="32"/>
  <c r="K95" i="32"/>
  <c r="J95" i="32"/>
  <c r="I95" i="32"/>
  <c r="H95" i="32"/>
  <c r="H94" i="32"/>
  <c r="K93" i="32"/>
  <c r="K98" i="32" s="1"/>
  <c r="J93" i="32"/>
  <c r="I93" i="32"/>
  <c r="H93" i="32" s="1"/>
  <c r="H92" i="32"/>
  <c r="M91" i="32"/>
  <c r="L91" i="32"/>
  <c r="L98" i="32" s="1"/>
  <c r="K91" i="32"/>
  <c r="J91" i="32"/>
  <c r="J98" i="32" s="1"/>
  <c r="I91" i="32"/>
  <c r="H55" i="32"/>
  <c r="H54" i="32"/>
  <c r="H91" i="32" s="1"/>
  <c r="M52" i="32"/>
  <c r="J52" i="32"/>
  <c r="I52" i="32"/>
  <c r="M51" i="32"/>
  <c r="L51" i="32"/>
  <c r="K51" i="32"/>
  <c r="J51" i="32"/>
  <c r="I51" i="32"/>
  <c r="H51" i="32"/>
  <c r="H30" i="32"/>
  <c r="H29" i="32"/>
  <c r="M28" i="32"/>
  <c r="L28" i="32"/>
  <c r="L52" i="32" s="1"/>
  <c r="K28" i="32"/>
  <c r="K52" i="32" s="1"/>
  <c r="J28" i="32"/>
  <c r="I28" i="32"/>
  <c r="H28" i="32"/>
  <c r="H52" i="32" s="1"/>
  <c r="H27" i="32"/>
  <c r="K25" i="32"/>
  <c r="M24" i="32"/>
  <c r="M25" i="32" s="1"/>
  <c r="L24" i="32"/>
  <c r="K24" i="32"/>
  <c r="J24" i="32"/>
  <c r="I24" i="32"/>
  <c r="I25" i="32" s="1"/>
  <c r="H24" i="32"/>
  <c r="H20" i="32"/>
  <c r="M19" i="32"/>
  <c r="L19" i="32"/>
  <c r="L25" i="32" s="1"/>
  <c r="K19" i="32"/>
  <c r="J19" i="32"/>
  <c r="J25" i="32" s="1"/>
  <c r="I19" i="32"/>
  <c r="H19" i="32"/>
  <c r="H25" i="32" s="1"/>
  <c r="H10" i="32"/>
  <c r="H9" i="32"/>
  <c r="I128" i="32" l="1"/>
  <c r="I129" i="32" s="1"/>
  <c r="L128" i="32"/>
  <c r="L129" i="32" s="1"/>
  <c r="H98" i="32"/>
  <c r="M128" i="32"/>
  <c r="M129" i="32" s="1"/>
  <c r="K128" i="32"/>
  <c r="K129" i="32" s="1"/>
  <c r="J128" i="32"/>
  <c r="J129" i="32" s="1"/>
  <c r="H128" i="32"/>
  <c r="H129" i="32" s="1"/>
  <c r="H51" i="44" l="1"/>
  <c r="I51" i="44"/>
  <c r="J51" i="44"/>
  <c r="K51" i="44"/>
  <c r="L51" i="44"/>
  <c r="M50" i="44"/>
  <c r="M51" i="44" s="1"/>
  <c r="L50" i="44"/>
  <c r="K50" i="44"/>
  <c r="J50" i="44"/>
  <c r="I50" i="44"/>
  <c r="H50" i="44"/>
  <c r="I20" i="44"/>
  <c r="J20" i="44"/>
  <c r="K20" i="44"/>
  <c r="L20" i="44"/>
  <c r="M20" i="44"/>
  <c r="H20" i="44"/>
  <c r="H118" i="52" l="1"/>
  <c r="H120" i="52" s="1"/>
  <c r="H109" i="52"/>
  <c r="M102" i="52"/>
  <c r="L102" i="52"/>
  <c r="K102" i="52"/>
  <c r="J102" i="52"/>
  <c r="I102" i="52"/>
  <c r="H102" i="52"/>
  <c r="M100" i="52"/>
  <c r="M103" i="52" s="1"/>
  <c r="M104" i="52" s="1"/>
  <c r="L100" i="52"/>
  <c r="K100" i="52"/>
  <c r="J100" i="52"/>
  <c r="J103" i="52" s="1"/>
  <c r="J104" i="52" s="1"/>
  <c r="I100" i="52"/>
  <c r="I103" i="52" s="1"/>
  <c r="I104" i="52" s="1"/>
  <c r="H100" i="52"/>
  <c r="H103" i="52" s="1"/>
  <c r="H104" i="52" s="1"/>
  <c r="M94" i="52"/>
  <c r="M95" i="52" s="1"/>
  <c r="I94" i="52"/>
  <c r="I95" i="52" s="1"/>
  <c r="M93" i="52"/>
  <c r="L93" i="52"/>
  <c r="L103" i="52" s="1"/>
  <c r="L104" i="52" s="1"/>
  <c r="K93" i="52"/>
  <c r="K103" i="52" s="1"/>
  <c r="K104" i="52" s="1"/>
  <c r="J93" i="52"/>
  <c r="I93" i="52"/>
  <c r="H92" i="52"/>
  <c r="H93" i="52" s="1"/>
  <c r="M91" i="52"/>
  <c r="L91" i="52"/>
  <c r="K91" i="52"/>
  <c r="J91" i="52"/>
  <c r="J94" i="52" s="1"/>
  <c r="J95" i="52" s="1"/>
  <c r="I91" i="52"/>
  <c r="H91" i="52"/>
  <c r="M87" i="52"/>
  <c r="L87" i="52"/>
  <c r="L94" i="52" s="1"/>
  <c r="L95" i="52" s="1"/>
  <c r="K87" i="52"/>
  <c r="K94" i="52" s="1"/>
  <c r="K95" i="52" s="1"/>
  <c r="J87" i="52"/>
  <c r="I87" i="52"/>
  <c r="H87" i="52"/>
  <c r="H94" i="52" s="1"/>
  <c r="H95" i="52" s="1"/>
  <c r="M80" i="52"/>
  <c r="L80" i="52"/>
  <c r="K80" i="52"/>
  <c r="J80" i="52"/>
  <c r="I80" i="52"/>
  <c r="H80" i="52"/>
  <c r="M78" i="52"/>
  <c r="M81" i="52" s="1"/>
  <c r="L78" i="52"/>
  <c r="L81" i="52" s="1"/>
  <c r="K78" i="52"/>
  <c r="J78" i="52"/>
  <c r="I78" i="52"/>
  <c r="I81" i="52" s="1"/>
  <c r="H78" i="52"/>
  <c r="H81" i="52" s="1"/>
  <c r="M76" i="52"/>
  <c r="L76" i="52"/>
  <c r="K76" i="52"/>
  <c r="K81" i="52" s="1"/>
  <c r="J76" i="52"/>
  <c r="J81" i="52" s="1"/>
  <c r="I76" i="52"/>
  <c r="H76" i="52"/>
  <c r="M72" i="52"/>
  <c r="L72" i="52"/>
  <c r="K72" i="52"/>
  <c r="J72" i="52"/>
  <c r="I72" i="52"/>
  <c r="H72" i="52"/>
  <c r="M69" i="52"/>
  <c r="M73" i="52" s="1"/>
  <c r="L69" i="52"/>
  <c r="L73" i="52" s="1"/>
  <c r="K69" i="52"/>
  <c r="K73" i="52" s="1"/>
  <c r="J69" i="52"/>
  <c r="J73" i="52" s="1"/>
  <c r="I69" i="52"/>
  <c r="I73" i="52" s="1"/>
  <c r="H69" i="52"/>
  <c r="H73" i="52" s="1"/>
  <c r="M62" i="52"/>
  <c r="L62" i="52"/>
  <c r="K62" i="52"/>
  <c r="J62" i="52"/>
  <c r="I62" i="52"/>
  <c r="H62" i="52"/>
  <c r="M58" i="52"/>
  <c r="M63" i="52" s="1"/>
  <c r="M82" i="52" s="1"/>
  <c r="L58" i="52"/>
  <c r="L63" i="52" s="1"/>
  <c r="L82" i="52" s="1"/>
  <c r="K58" i="52"/>
  <c r="K63" i="52" s="1"/>
  <c r="K82" i="52" s="1"/>
  <c r="J58" i="52"/>
  <c r="I58" i="52"/>
  <c r="I63" i="52" s="1"/>
  <c r="I82" i="52" s="1"/>
  <c r="H58" i="52"/>
  <c r="H63" i="52" s="1"/>
  <c r="H82" i="52" s="1"/>
  <c r="K49" i="52"/>
  <c r="J49" i="52"/>
  <c r="M48" i="52"/>
  <c r="L48" i="52"/>
  <c r="K48" i="52"/>
  <c r="I48" i="52"/>
  <c r="H48" i="52"/>
  <c r="M46" i="52"/>
  <c r="M49" i="52" s="1"/>
  <c r="L46" i="52"/>
  <c r="L49" i="52" s="1"/>
  <c r="K46" i="52"/>
  <c r="J46" i="52"/>
  <c r="I46" i="52"/>
  <c r="I49" i="52" s="1"/>
  <c r="H46" i="52"/>
  <c r="H49" i="52" s="1"/>
  <c r="L43" i="52"/>
  <c r="K43" i="52"/>
  <c r="J43" i="52"/>
  <c r="M42" i="52"/>
  <c r="M43" i="52" s="1"/>
  <c r="L42" i="52"/>
  <c r="K42" i="52"/>
  <c r="I42" i="52"/>
  <c r="I43" i="52" s="1"/>
  <c r="H42" i="52"/>
  <c r="H43" i="52" s="1"/>
  <c r="I39" i="52"/>
  <c r="M38" i="52"/>
  <c r="M39" i="52" s="1"/>
  <c r="L38" i="52"/>
  <c r="L39" i="52" s="1"/>
  <c r="K38" i="52"/>
  <c r="K39" i="52" s="1"/>
  <c r="I38" i="52"/>
  <c r="H38" i="52"/>
  <c r="H39" i="52" s="1"/>
  <c r="M34" i="52"/>
  <c r="L34" i="52"/>
  <c r="K34" i="52"/>
  <c r="J34" i="52"/>
  <c r="I34" i="52"/>
  <c r="H34" i="52"/>
  <c r="M32" i="52"/>
  <c r="L32" i="52"/>
  <c r="K32" i="52"/>
  <c r="J32" i="52"/>
  <c r="I32" i="52"/>
  <c r="H32" i="52"/>
  <c r="M30" i="52"/>
  <c r="L30" i="52"/>
  <c r="K30" i="52"/>
  <c r="J30" i="52"/>
  <c r="I30" i="52"/>
  <c r="H30" i="52"/>
  <c r="M28" i="52"/>
  <c r="M35" i="52" s="1"/>
  <c r="L28" i="52"/>
  <c r="L35" i="52" s="1"/>
  <c r="K28" i="52"/>
  <c r="K35" i="52" s="1"/>
  <c r="J28" i="52"/>
  <c r="J35" i="52" s="1"/>
  <c r="I28" i="52"/>
  <c r="I35" i="52" s="1"/>
  <c r="H28" i="52"/>
  <c r="H35" i="52" s="1"/>
  <c r="J25" i="52"/>
  <c r="J50" i="52" s="1"/>
  <c r="M24" i="52"/>
  <c r="L24" i="52"/>
  <c r="K24" i="52"/>
  <c r="J24" i="52"/>
  <c r="I24" i="52"/>
  <c r="H24" i="52"/>
  <c r="H23"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K25" i="52" s="1"/>
  <c r="J12" i="52"/>
  <c r="I12" i="52"/>
  <c r="H12" i="52"/>
  <c r="M10" i="52"/>
  <c r="M25" i="52" s="1"/>
  <c r="L10" i="52"/>
  <c r="L25" i="52" s="1"/>
  <c r="K10" i="52"/>
  <c r="J10" i="52"/>
  <c r="I10" i="52"/>
  <c r="I25" i="52" s="1"/>
  <c r="H10" i="52"/>
  <c r="H25" i="52" s="1"/>
  <c r="H50" i="52" s="1"/>
  <c r="J63" i="52" l="1"/>
  <c r="J82" i="52" s="1"/>
  <c r="J105" i="52" s="1"/>
  <c r="H105" i="52"/>
  <c r="L50" i="52"/>
  <c r="L105" i="52" s="1"/>
  <c r="M50" i="52"/>
  <c r="M105" i="52" s="1"/>
  <c r="I50" i="52"/>
  <c r="I105" i="52" s="1"/>
  <c r="K50" i="52"/>
  <c r="K105" i="52" s="1"/>
  <c r="H82" i="44"/>
  <c r="H84" i="44" s="1"/>
  <c r="H74" i="44"/>
  <c r="J69" i="44"/>
  <c r="M68" i="44"/>
  <c r="L68" i="44"/>
  <c r="K68" i="44"/>
  <c r="J68" i="44"/>
  <c r="I68" i="44"/>
  <c r="H68" i="44"/>
  <c r="H67" i="44"/>
  <c r="M66" i="44"/>
  <c r="L66" i="44"/>
  <c r="K66" i="44"/>
  <c r="J66" i="44"/>
  <c r="I66" i="44"/>
  <c r="H65" i="44"/>
  <c r="H66" i="44" s="1"/>
  <c r="M64" i="44"/>
  <c r="L64" i="44"/>
  <c r="L69" i="44" s="1"/>
  <c r="K64" i="44"/>
  <c r="K69" i="44" s="1"/>
  <c r="I64" i="44"/>
  <c r="I69" i="44" s="1"/>
  <c r="H63" i="44"/>
  <c r="H64" i="44" s="1"/>
  <c r="H69" i="44" s="1"/>
  <c r="M61" i="44"/>
  <c r="M60" i="44"/>
  <c r="L60" i="44"/>
  <c r="K60" i="44"/>
  <c r="I60" i="44"/>
  <c r="H59" i="44"/>
  <c r="H60" i="44" s="1"/>
  <c r="M58" i="44"/>
  <c r="L58" i="44"/>
  <c r="K58" i="44"/>
  <c r="I58" i="44"/>
  <c r="H57" i="44"/>
  <c r="H58" i="44" s="1"/>
  <c r="M56" i="44"/>
  <c r="L56" i="44"/>
  <c r="K56" i="44"/>
  <c r="I56" i="44"/>
  <c r="H55" i="44"/>
  <c r="H56" i="44" s="1"/>
  <c r="M54" i="44"/>
  <c r="L54" i="44"/>
  <c r="L61" i="44" s="1"/>
  <c r="K54" i="44"/>
  <c r="K61" i="44" s="1"/>
  <c r="J54" i="44"/>
  <c r="J61" i="44" s="1"/>
  <c r="I54" i="44"/>
  <c r="I61" i="44" s="1"/>
  <c r="H54" i="44"/>
  <c r="H53" i="44"/>
  <c r="M48" i="44"/>
  <c r="L48" i="44"/>
  <c r="K48" i="44"/>
  <c r="J48" i="44"/>
  <c r="I48" i="44"/>
  <c r="H47" i="44"/>
  <c r="H48" i="44" s="1"/>
  <c r="M46" i="44"/>
  <c r="L46" i="44"/>
  <c r="K46" i="44"/>
  <c r="J46" i="44"/>
  <c r="I46" i="44"/>
  <c r="H46" i="44"/>
  <c r="H45" i="44"/>
  <c r="M44" i="44"/>
  <c r="L44" i="44"/>
  <c r="K44" i="44"/>
  <c r="J44" i="44"/>
  <c r="I44" i="44"/>
  <c r="H43" i="44"/>
  <c r="H44" i="44" s="1"/>
  <c r="M42" i="44"/>
  <c r="L42" i="44"/>
  <c r="K42" i="44"/>
  <c r="J42" i="44"/>
  <c r="I42" i="44"/>
  <c r="H41" i="44"/>
  <c r="H42" i="44" s="1"/>
  <c r="M40" i="44"/>
  <c r="L40" i="44"/>
  <c r="K40" i="44"/>
  <c r="J40" i="44"/>
  <c r="I40" i="44"/>
  <c r="H40" i="44"/>
  <c r="M38" i="44"/>
  <c r="L38" i="44"/>
  <c r="K38" i="44"/>
  <c r="J38" i="44"/>
  <c r="I38" i="44"/>
  <c r="H37" i="44"/>
  <c r="H38" i="44" s="1"/>
  <c r="M36" i="44"/>
  <c r="L36" i="44"/>
  <c r="K36" i="44"/>
  <c r="J36" i="44"/>
  <c r="I36" i="44"/>
  <c r="H35" i="44"/>
  <c r="H36" i="44" s="1"/>
  <c r="M32" i="44"/>
  <c r="L32" i="44"/>
  <c r="K32" i="44"/>
  <c r="J32" i="44"/>
  <c r="I32" i="44"/>
  <c r="H31" i="44"/>
  <c r="H32" i="44" s="1"/>
  <c r="M30" i="44"/>
  <c r="L30" i="44"/>
  <c r="L33" i="44" s="1"/>
  <c r="K30" i="44"/>
  <c r="K33" i="44" s="1"/>
  <c r="J30" i="44"/>
  <c r="J33" i="44" s="1"/>
  <c r="I30" i="44"/>
  <c r="H29" i="44"/>
  <c r="H28" i="44"/>
  <c r="H30" i="44" s="1"/>
  <c r="M27" i="44"/>
  <c r="L27" i="44"/>
  <c r="K27" i="44"/>
  <c r="J27" i="44"/>
  <c r="I27" i="44"/>
  <c r="H26" i="44"/>
  <c r="H27" i="44" s="1"/>
  <c r="M25" i="44"/>
  <c r="M33" i="44" s="1"/>
  <c r="L25" i="44"/>
  <c r="K25" i="44"/>
  <c r="J25" i="44"/>
  <c r="I25" i="44"/>
  <c r="I33" i="44" s="1"/>
  <c r="H23" i="44"/>
  <c r="H25" i="44" s="1"/>
  <c r="M17" i="44"/>
  <c r="L17" i="44"/>
  <c r="L21" i="44" s="1"/>
  <c r="K17" i="44"/>
  <c r="J17" i="44"/>
  <c r="I17" i="44"/>
  <c r="H17" i="44"/>
  <c r="H16" i="44"/>
  <c r="M15" i="44"/>
  <c r="L15" i="44"/>
  <c r="K15" i="44"/>
  <c r="J15" i="44"/>
  <c r="I15" i="44"/>
  <c r="H14" i="44"/>
  <c r="H15" i="44" s="1"/>
  <c r="M13" i="44"/>
  <c r="L13" i="44"/>
  <c r="K13" i="44"/>
  <c r="J13" i="44"/>
  <c r="I13" i="44"/>
  <c r="H12" i="44"/>
  <c r="H13" i="44" s="1"/>
  <c r="M11" i="44"/>
  <c r="M21" i="44" s="1"/>
  <c r="L11" i="44"/>
  <c r="K11" i="44"/>
  <c r="K21" i="44" s="1"/>
  <c r="J11" i="44"/>
  <c r="J21" i="44" s="1"/>
  <c r="I11" i="44"/>
  <c r="H9" i="44"/>
  <c r="H11" i="44" s="1"/>
  <c r="L70" i="44" l="1"/>
  <c r="L71" i="44" s="1"/>
  <c r="I21" i="44"/>
  <c r="I70" i="44" s="1"/>
  <c r="I71" i="44" s="1"/>
  <c r="H33" i="44"/>
  <c r="M70" i="44"/>
  <c r="M71" i="44" s="1"/>
  <c r="H21" i="44"/>
  <c r="H70" i="44"/>
  <c r="H71" i="44" s="1"/>
  <c r="H61" i="44"/>
  <c r="K70" i="44"/>
  <c r="K71" i="44" s="1"/>
  <c r="J70" i="44"/>
  <c r="J71" i="44" s="1"/>
  <c r="L86" i="15" l="1"/>
  <c r="J52" i="47" l="1"/>
  <c r="K52" i="47"/>
  <c r="L52" i="47"/>
  <c r="I51" i="47"/>
  <c r="I52" i="47" s="1"/>
  <c r="J51" i="47"/>
  <c r="K51" i="47"/>
  <c r="L51" i="47"/>
  <c r="M51" i="47"/>
  <c r="M52" i="47" s="1"/>
  <c r="H97" i="29"/>
  <c r="I59" i="29"/>
  <c r="K59" i="29"/>
  <c r="H59" i="29"/>
  <c r="I58" i="29"/>
  <c r="J58" i="29"/>
  <c r="K58" i="29"/>
  <c r="L58" i="29"/>
  <c r="M58" i="29"/>
  <c r="H58" i="29"/>
  <c r="I54" i="29"/>
  <c r="J54" i="29"/>
  <c r="J59" i="29" s="1"/>
  <c r="K54" i="29"/>
  <c r="L54" i="29"/>
  <c r="M54" i="29"/>
  <c r="H54" i="29"/>
  <c r="I39" i="29"/>
  <c r="J39" i="29"/>
  <c r="K39" i="29"/>
  <c r="K48" i="29" s="1"/>
  <c r="L39" i="29"/>
  <c r="M39" i="29"/>
  <c r="I47" i="29"/>
  <c r="J47" i="29"/>
  <c r="K47" i="29"/>
  <c r="L47" i="29"/>
  <c r="M47" i="29"/>
  <c r="I44" i="29"/>
  <c r="J44" i="29"/>
  <c r="K44" i="29"/>
  <c r="L44" i="29"/>
  <c r="M44" i="29"/>
  <c r="H29" i="29"/>
  <c r="J48" i="29" l="1"/>
  <c r="I48" i="29"/>
  <c r="M59" i="29"/>
  <c r="L59" i="29"/>
  <c r="M48" i="29"/>
  <c r="L48" i="29"/>
  <c r="H43" i="29"/>
  <c r="H42" i="29"/>
  <c r="K57" i="15" l="1"/>
  <c r="M56" i="15"/>
  <c r="L56" i="15"/>
  <c r="K56" i="15"/>
  <c r="J56" i="15"/>
  <c r="I56" i="15"/>
  <c r="H55" i="15"/>
  <c r="H56" i="15" s="1"/>
  <c r="H43" i="15"/>
  <c r="H44" i="15"/>
  <c r="I44" i="15"/>
  <c r="J44" i="15"/>
  <c r="K44" i="15"/>
  <c r="L44" i="15"/>
  <c r="M44" i="15"/>
  <c r="J97" i="29" l="1"/>
  <c r="K97" i="29"/>
  <c r="M70" i="29"/>
  <c r="M97" i="29" s="1"/>
  <c r="L70" i="29"/>
  <c r="L97" i="29" s="1"/>
  <c r="K70" i="29"/>
  <c r="J70" i="29"/>
  <c r="I70" i="29"/>
  <c r="I97" i="29" s="1"/>
  <c r="H69" i="29"/>
  <c r="H70" i="29" s="1"/>
  <c r="G44" i="29"/>
  <c r="H12" i="47" l="1"/>
  <c r="H9" i="47"/>
  <c r="I73" i="47" l="1"/>
  <c r="I65" i="47"/>
  <c r="K57" i="47"/>
  <c r="J57" i="47"/>
  <c r="M56" i="47"/>
  <c r="M57" i="47" s="1"/>
  <c r="L56" i="47"/>
  <c r="L57" i="47" s="1"/>
  <c r="I56" i="47"/>
  <c r="I57" i="47" s="1"/>
  <c r="H55" i="47"/>
  <c r="H54" i="47"/>
  <c r="H47" i="47"/>
  <c r="H51" i="47" s="1"/>
  <c r="H52" i="47" s="1"/>
  <c r="M46" i="47"/>
  <c r="L46" i="47"/>
  <c r="K46" i="47"/>
  <c r="J46" i="47"/>
  <c r="I46" i="47"/>
  <c r="H44" i="47"/>
  <c r="H46" i="47" s="1"/>
  <c r="M38" i="47"/>
  <c r="L38" i="47"/>
  <c r="K38" i="47"/>
  <c r="J38" i="47"/>
  <c r="I38" i="47"/>
  <c r="H37" i="47"/>
  <c r="H38" i="47" s="1"/>
  <c r="M36" i="47"/>
  <c r="L36" i="47"/>
  <c r="K36" i="47"/>
  <c r="J36" i="47"/>
  <c r="I36" i="47"/>
  <c r="H34" i="47"/>
  <c r="H36" i="47" s="1"/>
  <c r="M33" i="47"/>
  <c r="L33" i="47"/>
  <c r="K33" i="47"/>
  <c r="J33" i="47"/>
  <c r="I31" i="47"/>
  <c r="H31" i="47" s="1"/>
  <c r="H33" i="47" s="1"/>
  <c r="M30" i="47"/>
  <c r="L30" i="47"/>
  <c r="K30" i="47"/>
  <c r="J30" i="47"/>
  <c r="I30" i="47"/>
  <c r="H28" i="47"/>
  <c r="H30" i="47" s="1"/>
  <c r="M25" i="47"/>
  <c r="L25" i="47"/>
  <c r="K25" i="47"/>
  <c r="K26" i="47" s="1"/>
  <c r="I25" i="47"/>
  <c r="H25" i="47"/>
  <c r="M23" i="47"/>
  <c r="L23" i="47"/>
  <c r="K23" i="47"/>
  <c r="J23" i="47"/>
  <c r="J26" i="47" s="1"/>
  <c r="I23" i="47"/>
  <c r="H19" i="47"/>
  <c r="H23" i="47" s="1"/>
  <c r="M16" i="47"/>
  <c r="L16" i="47"/>
  <c r="K16" i="47"/>
  <c r="J16" i="47"/>
  <c r="I16" i="47"/>
  <c r="H14" i="47"/>
  <c r="H16" i="47" s="1"/>
  <c r="M13" i="47"/>
  <c r="L13" i="47"/>
  <c r="K13" i="47"/>
  <c r="J13" i="47"/>
  <c r="I13" i="47"/>
  <c r="H13" i="47"/>
  <c r="M11" i="47"/>
  <c r="L11" i="47"/>
  <c r="K11" i="47"/>
  <c r="J11" i="47"/>
  <c r="I11" i="47"/>
  <c r="H11" i="47"/>
  <c r="J17" i="47" l="1"/>
  <c r="K40" i="47"/>
  <c r="J58" i="47"/>
  <c r="J40" i="47"/>
  <c r="J41" i="47" s="1"/>
  <c r="K17" i="47"/>
  <c r="H40" i="47"/>
  <c r="H56" i="47"/>
  <c r="H57" i="47" s="1"/>
  <c r="L17" i="47"/>
  <c r="M58" i="47"/>
  <c r="M26" i="47"/>
  <c r="L26" i="47"/>
  <c r="I26" i="47"/>
  <c r="L58" i="47"/>
  <c r="I58" i="47"/>
  <c r="M40" i="47"/>
  <c r="L40" i="47"/>
  <c r="I17" i="47"/>
  <c r="M17" i="47"/>
  <c r="K41" i="47"/>
  <c r="H17" i="47"/>
  <c r="H26" i="47"/>
  <c r="K58" i="47"/>
  <c r="I33" i="47"/>
  <c r="I40" i="47" s="1"/>
  <c r="J59" i="47" l="1"/>
  <c r="K59" i="47"/>
  <c r="H58" i="47"/>
  <c r="L41" i="47"/>
  <c r="L59" i="47" s="1"/>
  <c r="M41" i="47"/>
  <c r="M59" i="47" s="1"/>
  <c r="I41" i="47"/>
  <c r="I59" i="47" s="1"/>
  <c r="H41" i="47"/>
  <c r="H59" i="47" l="1"/>
  <c r="H26" i="29" l="1"/>
  <c r="H14" i="29"/>
  <c r="H91" i="20"/>
  <c r="H90" i="20"/>
  <c r="I42" i="20"/>
  <c r="H80" i="15" l="1"/>
  <c r="L42" i="20" l="1"/>
  <c r="H30" i="20"/>
  <c r="M42" i="20"/>
  <c r="K42" i="20" l="1"/>
  <c r="J42" i="20" l="1"/>
  <c r="H41" i="20" l="1"/>
  <c r="H42" i="20" s="1"/>
  <c r="H89" i="20" l="1"/>
  <c r="H92" i="20" s="1"/>
  <c r="I27" i="29" l="1"/>
  <c r="H24" i="29"/>
  <c r="K15" i="29" l="1"/>
  <c r="I15" i="29"/>
  <c r="J15" i="29"/>
  <c r="M23" i="30" l="1"/>
  <c r="L23" i="30"/>
  <c r="K23" i="30"/>
  <c r="J23" i="30"/>
  <c r="I23" i="30"/>
  <c r="H21" i="30"/>
  <c r="H23" i="30" s="1"/>
  <c r="H112" i="29" l="1"/>
  <c r="H104" i="29"/>
  <c r="M66" i="29"/>
  <c r="L66" i="29"/>
  <c r="K66" i="29"/>
  <c r="J66" i="29"/>
  <c r="I66" i="29"/>
  <c r="H65" i="29"/>
  <c r="H66" i="29" s="1"/>
  <c r="M64" i="29"/>
  <c r="M67" i="29" s="1"/>
  <c r="L64" i="29"/>
  <c r="K64" i="29"/>
  <c r="J64" i="29"/>
  <c r="I64" i="29"/>
  <c r="H63" i="29"/>
  <c r="H64" i="29" s="1"/>
  <c r="H67" i="29" s="1"/>
  <c r="H98" i="29" s="1"/>
  <c r="H57" i="29"/>
  <c r="H56" i="29"/>
  <c r="H55" i="29"/>
  <c r="H53" i="29"/>
  <c r="H52" i="29"/>
  <c r="H51" i="29"/>
  <c r="H50" i="29"/>
  <c r="H46" i="29"/>
  <c r="H45" i="29"/>
  <c r="H47" i="29" s="1"/>
  <c r="H41" i="29"/>
  <c r="H44" i="29" s="1"/>
  <c r="H40" i="29"/>
  <c r="H38" i="29"/>
  <c r="H37" i="29"/>
  <c r="H36" i="29"/>
  <c r="M33" i="29"/>
  <c r="L33" i="29"/>
  <c r="K33" i="29"/>
  <c r="J33" i="29"/>
  <c r="I33" i="29"/>
  <c r="H32" i="29"/>
  <c r="H31" i="29"/>
  <c r="H33" i="29" s="1"/>
  <c r="H30" i="29"/>
  <c r="M29" i="29"/>
  <c r="L29" i="29"/>
  <c r="K29" i="29"/>
  <c r="J29" i="29"/>
  <c r="I29" i="29"/>
  <c r="H28" i="29"/>
  <c r="M27" i="29"/>
  <c r="L27" i="29"/>
  <c r="K27" i="29"/>
  <c r="J27" i="29"/>
  <c r="H25" i="29"/>
  <c r="H23" i="29"/>
  <c r="H27" i="29" s="1"/>
  <c r="M22" i="29"/>
  <c r="L22" i="29"/>
  <c r="K22" i="29"/>
  <c r="J22" i="29"/>
  <c r="I22" i="29"/>
  <c r="I34" i="29" s="1"/>
  <c r="H21" i="29"/>
  <c r="H22" i="29" s="1"/>
  <c r="M17" i="29"/>
  <c r="L17" i="29"/>
  <c r="K17" i="29"/>
  <c r="J17" i="29"/>
  <c r="I17" i="29"/>
  <c r="H16" i="29"/>
  <c r="H17" i="29" s="1"/>
  <c r="M15" i="29"/>
  <c r="L15" i="29"/>
  <c r="H13" i="29"/>
  <c r="H15" i="29" s="1"/>
  <c r="M12" i="29"/>
  <c r="L12" i="29"/>
  <c r="K12" i="29"/>
  <c r="J12" i="29"/>
  <c r="I12" i="29"/>
  <c r="H11" i="29"/>
  <c r="H10" i="29"/>
  <c r="K34" i="29" l="1"/>
  <c r="H39" i="29"/>
  <c r="H48" i="29" s="1"/>
  <c r="H34" i="29"/>
  <c r="J34" i="29"/>
  <c r="L67" i="29"/>
  <c r="M34" i="29"/>
  <c r="L34" i="29"/>
  <c r="I18" i="29"/>
  <c r="I60" i="29" s="1"/>
  <c r="M18" i="29"/>
  <c r="K18" i="29"/>
  <c r="K60" i="29" s="1"/>
  <c r="K99" i="29" s="1"/>
  <c r="J67" i="29"/>
  <c r="M98" i="29"/>
  <c r="K98" i="29"/>
  <c r="L18" i="29"/>
  <c r="K67" i="29"/>
  <c r="L98" i="29"/>
  <c r="J98" i="29"/>
  <c r="H114" i="29"/>
  <c r="I67" i="29"/>
  <c r="H12" i="29"/>
  <c r="H18" i="29" s="1"/>
  <c r="J18" i="29"/>
  <c r="H60" i="29" l="1"/>
  <c r="J60" i="29"/>
  <c r="J99" i="29" s="1"/>
  <c r="M60" i="29"/>
  <c r="M99" i="29" s="1"/>
  <c r="L60" i="29"/>
  <c r="L99" i="29" s="1"/>
  <c r="H99" i="29"/>
  <c r="I98" i="29"/>
  <c r="I99" i="29" s="1"/>
  <c r="H61" i="30" l="1"/>
  <c r="H55" i="30"/>
  <c r="I43" i="30"/>
  <c r="M42" i="30"/>
  <c r="K42" i="30"/>
  <c r="K43" i="30" s="1"/>
  <c r="J42" i="30"/>
  <c r="J43" i="30" s="1"/>
  <c r="I42" i="30"/>
  <c r="H42" i="30"/>
  <c r="H43" i="30" s="1"/>
  <c r="M39" i="30"/>
  <c r="L39" i="30"/>
  <c r="L43" i="30" s="1"/>
  <c r="K39" i="30"/>
  <c r="J39" i="30"/>
  <c r="I39" i="30"/>
  <c r="H39" i="30"/>
  <c r="J35" i="30"/>
  <c r="M34" i="30"/>
  <c r="L34" i="30"/>
  <c r="K34" i="30"/>
  <c r="J34" i="30"/>
  <c r="I34" i="30"/>
  <c r="H32" i="30"/>
  <c r="H34" i="30" s="1"/>
  <c r="M31" i="30"/>
  <c r="L31" i="30"/>
  <c r="K31" i="30"/>
  <c r="K35" i="30" s="1"/>
  <c r="J31" i="30"/>
  <c r="I31" i="30"/>
  <c r="H31" i="30"/>
  <c r="M26" i="30"/>
  <c r="L26" i="30"/>
  <c r="K26" i="30"/>
  <c r="J26" i="30"/>
  <c r="I26" i="30"/>
  <c r="H24" i="30"/>
  <c r="H26" i="30" s="1"/>
  <c r="M20" i="30"/>
  <c r="L20" i="30"/>
  <c r="K20" i="30"/>
  <c r="J20" i="30"/>
  <c r="I20" i="30"/>
  <c r="H19" i="30"/>
  <c r="H20" i="30" s="1"/>
  <c r="M18" i="30"/>
  <c r="L18" i="30"/>
  <c r="K18" i="30"/>
  <c r="J18" i="30"/>
  <c r="I18" i="30"/>
  <c r="H15" i="30"/>
  <c r="H18" i="30" s="1"/>
  <c r="M14" i="30"/>
  <c r="L14" i="30"/>
  <c r="K14" i="30"/>
  <c r="K27" i="30" s="1"/>
  <c r="J14" i="30"/>
  <c r="J27" i="30" s="1"/>
  <c r="I14" i="30"/>
  <c r="H13" i="30"/>
  <c r="H12" i="30"/>
  <c r="H11" i="30"/>
  <c r="H10" i="30"/>
  <c r="H9" i="30"/>
  <c r="M43" i="30" l="1"/>
  <c r="M35" i="30"/>
  <c r="L35" i="30"/>
  <c r="I35" i="30"/>
  <c r="M27" i="30"/>
  <c r="L27" i="30"/>
  <c r="K44" i="30"/>
  <c r="K45" i="30" s="1"/>
  <c r="H14" i="30"/>
  <c r="H27" i="30" s="1"/>
  <c r="H35" i="30"/>
  <c r="I27" i="30"/>
  <c r="J44" i="30"/>
  <c r="J45" i="30" s="1"/>
  <c r="H67" i="30"/>
  <c r="L44" i="30" l="1"/>
  <c r="L45" i="30" s="1"/>
  <c r="M44" i="30"/>
  <c r="M45" i="30" s="1"/>
  <c r="I44" i="30"/>
  <c r="I45" i="30" s="1"/>
  <c r="H44" i="30"/>
  <c r="H45" i="30" s="1"/>
  <c r="H116" i="20"/>
  <c r="H108" i="20"/>
  <c r="M100" i="20"/>
  <c r="L100" i="20"/>
  <c r="K100" i="20"/>
  <c r="J100" i="20"/>
  <c r="I100" i="20"/>
  <c r="H98" i="20"/>
  <c r="H100" i="20" s="1"/>
  <c r="M97" i="20"/>
  <c r="L97" i="20"/>
  <c r="K97" i="20"/>
  <c r="J97" i="20"/>
  <c r="I97" i="20"/>
  <c r="H95" i="20"/>
  <c r="H97" i="20" s="1"/>
  <c r="H94" i="20"/>
  <c r="M92" i="20"/>
  <c r="L92" i="20"/>
  <c r="K92" i="20"/>
  <c r="J92" i="20"/>
  <c r="I92" i="20"/>
  <c r="M86" i="20"/>
  <c r="L86" i="20"/>
  <c r="K86" i="20"/>
  <c r="J86" i="20"/>
  <c r="I86" i="20"/>
  <c r="H86" i="20"/>
  <c r="M83" i="20"/>
  <c r="L83" i="20"/>
  <c r="K83" i="20"/>
  <c r="J83" i="20"/>
  <c r="I83" i="20"/>
  <c r="H83" i="20"/>
  <c r="M78" i="20"/>
  <c r="L78" i="20"/>
  <c r="K78" i="20"/>
  <c r="J78" i="20"/>
  <c r="I78" i="20"/>
  <c r="H78" i="20"/>
  <c r="M75" i="20"/>
  <c r="L75" i="20"/>
  <c r="K75" i="20"/>
  <c r="J75" i="20"/>
  <c r="I75" i="20"/>
  <c r="H75" i="20"/>
  <c r="M73" i="20"/>
  <c r="L73" i="20"/>
  <c r="K73" i="20"/>
  <c r="J73" i="20"/>
  <c r="I73" i="20"/>
  <c r="H73" i="20"/>
  <c r="M71" i="20"/>
  <c r="L71" i="20"/>
  <c r="K71" i="20"/>
  <c r="J71" i="20"/>
  <c r="I71" i="20"/>
  <c r="I79" i="20" s="1"/>
  <c r="H70" i="20"/>
  <c r="H69" i="20"/>
  <c r="H68" i="20"/>
  <c r="M65" i="20"/>
  <c r="L65" i="20"/>
  <c r="K65" i="20"/>
  <c r="J65" i="20"/>
  <c r="I65" i="20"/>
  <c r="H63" i="20"/>
  <c r="H65" i="20" s="1"/>
  <c r="M62" i="20"/>
  <c r="L62" i="20"/>
  <c r="K62" i="20"/>
  <c r="J62" i="20"/>
  <c r="I62" i="20"/>
  <c r="H60" i="20"/>
  <c r="H62" i="20" s="1"/>
  <c r="M59" i="20"/>
  <c r="L59" i="20"/>
  <c r="K59" i="20"/>
  <c r="J59" i="20"/>
  <c r="I59" i="20"/>
  <c r="H59" i="20"/>
  <c r="M57" i="20"/>
  <c r="L57" i="20"/>
  <c r="K57" i="20"/>
  <c r="J57" i="20"/>
  <c r="I57" i="20"/>
  <c r="H57" i="20"/>
  <c r="M54" i="20"/>
  <c r="L54" i="20"/>
  <c r="K54" i="20"/>
  <c r="J54" i="20"/>
  <c r="I54" i="20"/>
  <c r="H54" i="20"/>
  <c r="M52" i="20"/>
  <c r="L52" i="20"/>
  <c r="K52" i="20"/>
  <c r="J52" i="20"/>
  <c r="I52" i="20"/>
  <c r="H52" i="20"/>
  <c r="M49" i="20"/>
  <c r="L49" i="20"/>
  <c r="K49" i="20"/>
  <c r="J49" i="20"/>
  <c r="J66" i="20" s="1"/>
  <c r="I49" i="20"/>
  <c r="H48" i="20"/>
  <c r="H47" i="20"/>
  <c r="H46" i="20"/>
  <c r="M40" i="20"/>
  <c r="L40" i="20"/>
  <c r="K40" i="20"/>
  <c r="J40" i="20"/>
  <c r="I40" i="20"/>
  <c r="H40" i="20"/>
  <c r="M37" i="20"/>
  <c r="L37" i="20"/>
  <c r="K37" i="20"/>
  <c r="J37" i="20"/>
  <c r="I37" i="20"/>
  <c r="H37" i="20"/>
  <c r="M35" i="20"/>
  <c r="L35" i="20"/>
  <c r="K35" i="20"/>
  <c r="J35" i="20"/>
  <c r="I35" i="20"/>
  <c r="H35" i="20"/>
  <c r="M31" i="20"/>
  <c r="L31" i="20"/>
  <c r="K31" i="20"/>
  <c r="J31" i="20"/>
  <c r="I31" i="20"/>
  <c r="H31" i="20"/>
  <c r="M29" i="20"/>
  <c r="L29" i="20"/>
  <c r="K29" i="20"/>
  <c r="J29" i="20"/>
  <c r="I29" i="20"/>
  <c r="H28" i="20"/>
  <c r="H27" i="20"/>
  <c r="H26" i="20"/>
  <c r="M25" i="20"/>
  <c r="L25" i="20"/>
  <c r="K25" i="20"/>
  <c r="J25" i="20"/>
  <c r="I25" i="20"/>
  <c r="H24" i="20"/>
  <c r="H23" i="20"/>
  <c r="H22" i="20"/>
  <c r="M21" i="20"/>
  <c r="L21" i="20"/>
  <c r="K21" i="20"/>
  <c r="J21" i="20"/>
  <c r="I21" i="20"/>
  <c r="H19" i="20"/>
  <c r="H18" i="20"/>
  <c r="H17" i="20"/>
  <c r="M16" i="20"/>
  <c r="L16" i="20"/>
  <c r="K16" i="20"/>
  <c r="J16" i="20"/>
  <c r="I16" i="20"/>
  <c r="H15" i="20"/>
  <c r="H14" i="20"/>
  <c r="H13" i="20"/>
  <c r="M12" i="20"/>
  <c r="L12" i="20"/>
  <c r="K12" i="20"/>
  <c r="J12" i="20"/>
  <c r="I12" i="20"/>
  <c r="H11" i="20"/>
  <c r="H10" i="20"/>
  <c r="H9" i="20"/>
  <c r="M87" i="20" l="1"/>
  <c r="I87" i="20"/>
  <c r="M79" i="20"/>
  <c r="M66" i="20"/>
  <c r="I66" i="20"/>
  <c r="M44" i="20"/>
  <c r="J44" i="20"/>
  <c r="K44" i="20"/>
  <c r="L44" i="20"/>
  <c r="I44" i="20"/>
  <c r="K79" i="20"/>
  <c r="L66" i="20"/>
  <c r="L79" i="20"/>
  <c r="H87" i="20"/>
  <c r="L87" i="20"/>
  <c r="K101" i="20"/>
  <c r="H71" i="20"/>
  <c r="H79" i="20" s="1"/>
  <c r="H16" i="20"/>
  <c r="H29" i="20"/>
  <c r="H49" i="20"/>
  <c r="H66" i="20" s="1"/>
  <c r="H101" i="20"/>
  <c r="J101" i="20"/>
  <c r="H12" i="20"/>
  <c r="K87" i="20"/>
  <c r="L101" i="20"/>
  <c r="H118" i="20"/>
  <c r="H25" i="20"/>
  <c r="K66" i="20"/>
  <c r="J79" i="20"/>
  <c r="J87" i="20"/>
  <c r="I101" i="20"/>
  <c r="M101" i="20"/>
  <c r="H21" i="20"/>
  <c r="L102" i="20" l="1"/>
  <c r="L103" i="20" s="1"/>
  <c r="H44" i="20"/>
  <c r="H102" i="20" s="1"/>
  <c r="H103" i="20" s="1"/>
  <c r="K102" i="20"/>
  <c r="K103" i="20" s="1"/>
  <c r="M102" i="20"/>
  <c r="M103" i="20" s="1"/>
  <c r="I102" i="20"/>
  <c r="I103" i="20" s="1"/>
  <c r="J102" i="20"/>
  <c r="J103" i="20" s="1"/>
  <c r="H393" i="19" l="1"/>
  <c r="H386" i="19"/>
  <c r="H395" i="19" l="1"/>
  <c r="H45" i="15"/>
  <c r="H101" i="15" l="1"/>
  <c r="H94" i="15"/>
  <c r="H103" i="15" s="1"/>
  <c r="M83" i="15"/>
  <c r="L83" i="15"/>
  <c r="K83" i="15"/>
  <c r="J83" i="15"/>
  <c r="J84" i="15" s="1"/>
  <c r="J85" i="15" s="1"/>
  <c r="I83" i="15"/>
  <c r="H82" i="15"/>
  <c r="H83" i="15" s="1"/>
  <c r="M81" i="15"/>
  <c r="L81" i="15"/>
  <c r="K81" i="15"/>
  <c r="J81" i="15"/>
  <c r="I81" i="15"/>
  <c r="H81" i="15"/>
  <c r="M79" i="15"/>
  <c r="M84" i="15" s="1"/>
  <c r="M85" i="15" s="1"/>
  <c r="L79" i="15"/>
  <c r="K79" i="15"/>
  <c r="I79" i="15"/>
  <c r="H78" i="15"/>
  <c r="H79" i="15" s="1"/>
  <c r="J74" i="15"/>
  <c r="J75" i="15" s="1"/>
  <c r="M73" i="15"/>
  <c r="M74" i="15" s="1"/>
  <c r="M75" i="15" s="1"/>
  <c r="L73" i="15"/>
  <c r="L74" i="15" s="1"/>
  <c r="L75" i="15" s="1"/>
  <c r="K73" i="15"/>
  <c r="K74" i="15" s="1"/>
  <c r="K75" i="15" s="1"/>
  <c r="I73" i="15"/>
  <c r="I74" i="15" s="1"/>
  <c r="I75" i="15" s="1"/>
  <c r="H73" i="15"/>
  <c r="H74" i="15" s="1"/>
  <c r="H75" i="15" s="1"/>
  <c r="J66" i="15"/>
  <c r="M65" i="15"/>
  <c r="M66" i="15" s="1"/>
  <c r="L65" i="15"/>
  <c r="L66" i="15" s="1"/>
  <c r="K65" i="15"/>
  <c r="K66" i="15" s="1"/>
  <c r="I65" i="15"/>
  <c r="I66" i="15" s="1"/>
  <c r="H64" i="15"/>
  <c r="H65" i="15" s="1"/>
  <c r="H66" i="15" s="1"/>
  <c r="M61" i="15"/>
  <c r="M62" i="15" s="1"/>
  <c r="L61" i="15"/>
  <c r="L62" i="15" s="1"/>
  <c r="K61" i="15"/>
  <c r="K62" i="15" s="1"/>
  <c r="J61" i="15"/>
  <c r="J62" i="15" s="1"/>
  <c r="I61" i="15"/>
  <c r="I62" i="15" s="1"/>
  <c r="H59" i="15"/>
  <c r="H61" i="15" s="1"/>
  <c r="H62" i="15" s="1"/>
  <c r="M54" i="15"/>
  <c r="L54" i="15"/>
  <c r="K54" i="15"/>
  <c r="J54" i="15"/>
  <c r="I54" i="15"/>
  <c r="H53" i="15"/>
  <c r="H54" i="15" s="1"/>
  <c r="M52" i="15"/>
  <c r="L52" i="15"/>
  <c r="K52" i="15"/>
  <c r="J52" i="15"/>
  <c r="I52" i="15"/>
  <c r="H51" i="15"/>
  <c r="H52" i="15" s="1"/>
  <c r="M50" i="15"/>
  <c r="L50" i="15"/>
  <c r="K50" i="15"/>
  <c r="J50" i="15"/>
  <c r="I50" i="15"/>
  <c r="I57" i="15" s="1"/>
  <c r="H49" i="15"/>
  <c r="H50" i="15" s="1"/>
  <c r="H57" i="15" s="1"/>
  <c r="M48" i="15"/>
  <c r="L48" i="15"/>
  <c r="K48" i="15"/>
  <c r="J48" i="15"/>
  <c r="I48" i="15"/>
  <c r="H47" i="15"/>
  <c r="H48" i="15" s="1"/>
  <c r="M46" i="15"/>
  <c r="L46" i="15"/>
  <c r="K46" i="15"/>
  <c r="J46" i="15"/>
  <c r="I46" i="15"/>
  <c r="H46"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I24" i="15"/>
  <c r="H23" i="15"/>
  <c r="H24" i="15" s="1"/>
  <c r="M22" i="15"/>
  <c r="L22" i="15"/>
  <c r="K22" i="15"/>
  <c r="J22" i="15"/>
  <c r="I22" i="15"/>
  <c r="H21" i="15"/>
  <c r="H20" i="15"/>
  <c r="H22" i="15" s="1"/>
  <c r="M19" i="15"/>
  <c r="L19" i="15"/>
  <c r="K19" i="15"/>
  <c r="J19" i="15"/>
  <c r="I19" i="15"/>
  <c r="H15" i="15"/>
  <c r="H19" i="15" s="1"/>
  <c r="M14" i="15"/>
  <c r="L14" i="15"/>
  <c r="K14" i="15"/>
  <c r="J14" i="15"/>
  <c r="I14" i="15"/>
  <c r="H11" i="15"/>
  <c r="H10" i="15"/>
  <c r="H9" i="15"/>
  <c r="M57" i="15" l="1"/>
  <c r="L57" i="15"/>
  <c r="I84" i="15"/>
  <c r="I85" i="15" s="1"/>
  <c r="K25" i="15"/>
  <c r="L84" i="15"/>
  <c r="L85" i="15" s="1"/>
  <c r="M25" i="15"/>
  <c r="L25" i="15"/>
  <c r="K67" i="15"/>
  <c r="K84" i="15"/>
  <c r="K85" i="15" s="1"/>
  <c r="J25" i="15"/>
  <c r="J67" i="15" s="1"/>
  <c r="J86" i="15" s="1"/>
  <c r="I25" i="15"/>
  <c r="H14" i="15"/>
  <c r="H25" i="15" s="1"/>
  <c r="H84" i="15"/>
  <c r="H85" i="15" s="1"/>
  <c r="M67" i="15" l="1"/>
  <c r="M86" i="15" s="1"/>
  <c r="L67" i="15"/>
  <c r="K86" i="15"/>
  <c r="H67" i="15"/>
  <c r="H86" i="15" s="1"/>
  <c r="I67" i="15"/>
  <c r="I86" i="15" s="1"/>
</calcChain>
</file>

<file path=xl/comments1.xml><?xml version="1.0" encoding="utf-8"?>
<comments xmlns="http://schemas.openxmlformats.org/spreadsheetml/2006/main">
  <authors>
    <author>K125</author>
  </authors>
  <commentList>
    <comment ref="H101" authorId="0" shapeId="0">
      <text>
        <r>
          <rPr>
            <b/>
            <sz val="9"/>
            <color indexed="81"/>
            <rFont val="Tahoma"/>
            <family val="2"/>
            <charset val="186"/>
          </rPr>
          <t>K125:</t>
        </r>
        <r>
          <rPr>
            <sz val="9"/>
            <color indexed="81"/>
            <rFont val="Tahoma"/>
            <family val="2"/>
            <charset val="186"/>
          </rPr>
          <t xml:space="preserve">
</t>
        </r>
      </text>
    </comment>
  </commentList>
</comments>
</file>

<file path=xl/sharedStrings.xml><?xml version="1.0" encoding="utf-8"?>
<sst xmlns="http://schemas.openxmlformats.org/spreadsheetml/2006/main" count="3361" uniqueCount="943">
  <si>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</si>
  <si>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</si>
  <si>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</si>
  <si>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</si>
  <si>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</si>
  <si>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</si>
  <si>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</si>
  <si>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</si>
  <si>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</si>
  <si>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</si>
  <si>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</si>
  <si>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</si>
  <si>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</si>
  <si>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</si>
  <si>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</si>
  <si>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</si>
  <si>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</si>
  <si>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</si>
  <si>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</si>
  <si>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</si>
  <si>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</si>
  <si>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</si>
  <si>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</si>
  <si>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</si>
  <si>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</si>
  <si>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</si>
  <si>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</si>
  <si>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</si>
  <si>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</si>
  <si>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</si>
  <si>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</si>
  <si>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</si>
  <si>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</si>
  <si>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</si>
  <si>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</si>
  <si>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</si>
  <si>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</si>
  <si>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</si>
  <si>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</si>
  <si>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</si>
  <si>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</si>
  <si>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</si>
  <si>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</si>
  <si>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</si>
  <si>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</si>
  <si>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</si>
  <si>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</si>
  <si>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</si>
  <si>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</si>
  <si>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</si>
  <si>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</si>
  <si>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</si>
  <si>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</si>
  <si>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</si>
  <si>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</si>
  <si>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</si>
  <si>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</si>
  <si>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</si>
  <si>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</si>
  <si>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</si>
  <si>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</si>
  <si>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</si>
  <si>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</si>
  <si>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</si>
  <si>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</si>
  <si>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</si>
  <si>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</si>
  <si>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</si>
  <si>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</si>
  <si>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</si>
  <si>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</si>
  <si>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</si>
  <si>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</si>
  <si>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</si>
  <si>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</si>
  <si>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</si>
  <si>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</si>
  <si>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</si>
  <si>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</si>
  <si>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</si>
  <si>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</si>
  <si>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</si>
  <si>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</si>
  <si>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</si>
  <si>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</si>
  <si>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</si>
  <si>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</si>
  <si>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</si>
  <si>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</si>
  <si>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</si>
  <si>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</si>
  <si>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</si>
  <si>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</si>
  <si>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</si>
  <si>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</si>
  <si>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</si>
  <si>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</si>
  <si>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</si>
  <si>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</si>
  <si>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</si>
  <si>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</si>
  <si>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</si>
  <si>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</si>
  <si>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</si>
  <si>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</si>
  <si>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</si>
  <si>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</si>
  <si>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</si>
  <si>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</si>
  <si>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</si>
  <si>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</si>
  <si>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</si>
  <si>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</si>
  <si>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</si>
  <si>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</si>
  <si>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</si>
  <si>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</si>
  <si>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</si>
  <si>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</si>
  <si>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</si>
  <si>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</si>
  <si>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</si>
  <si>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</si>
  <si>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</si>
  <si>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</si>
  <si>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</si>
  <si>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</si>
  <si>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</si>
  <si>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</si>
  <si>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</si>
  <si>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</si>
  <si>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</si>
  <si>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</si>
  <si>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2020 metų išlaidų projektas, tūkst. Eur</t>
  </si>
  <si>
    <t>300</t>
  </si>
  <si>
    <t>350</t>
  </si>
  <si>
    <t>400</t>
  </si>
  <si>
    <t>Įvykdyti visi kriterijai, numatyti Panevėžio miesto savivaldybės Korupcijos prevencijos programos įgyvendinimo priemonių plane</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</si>
  <si>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</si>
  <si>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</si>
  <si>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</si>
  <si>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</si>
  <si>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</si>
  <si>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</si>
  <si>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</si>
  <si>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</si>
  <si>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</si>
  <si>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</si>
  <si>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</si>
  <si>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</si>
  <si>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</si>
  <si>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</si>
  <si>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</si>
  <si>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</si>
  <si>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</si>
  <si>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</si>
  <si>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</si>
  <si>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</si>
  <si>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</si>
  <si>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</si>
  <si>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</si>
  <si>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</si>
  <si>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</si>
  <si>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</si>
  <si>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</si>
  <si>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</si>
  <si>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</si>
  <si>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</si>
  <si>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</si>
  <si>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</si>
  <si>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</si>
  <si>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</si>
  <si>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</si>
  <si>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</si>
  <si>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</si>
  <si>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</si>
  <si>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</si>
  <si>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</si>
  <si>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</si>
  <si>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</si>
  <si>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</si>
  <si>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</si>
  <si>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</si>
  <si>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</si>
  <si>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</si>
  <si>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</si>
  <si>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</si>
  <si>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</si>
  <si>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</si>
  <si>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</si>
  <si>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</si>
  <si>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</si>
  <si>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</si>
  <si>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</si>
  <si>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</si>
  <si>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</si>
  <si>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</si>
  <si>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</si>
  <si>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</si>
  <si>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</si>
  <si>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</si>
  <si>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</si>
  <si>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</si>
  <si>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</si>
  <si>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</si>
  <si>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</si>
  <si>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</si>
  <si>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</si>
  <si>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</si>
  <si>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</si>
  <si>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</si>
  <si>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</si>
  <si>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</si>
  <si>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</si>
  <si>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</si>
  <si>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</si>
  <si>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</si>
  <si>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</si>
  <si>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</si>
  <si>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</si>
  <si>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</si>
  <si>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</si>
  <si>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</si>
  <si>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</si>
  <si>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</si>
  <si>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</si>
  <si>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</si>
  <si>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</si>
  <si>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</si>
  <si>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</si>
  <si>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</si>
  <si>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</si>
  <si>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</si>
  <si>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</si>
  <si>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</si>
  <si>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</si>
  <si>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</si>
  <si>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</si>
  <si>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</si>
  <si>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</si>
  <si>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</si>
  <si>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</si>
  <si>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</si>
  <si>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</si>
  <si>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</si>
  <si>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</si>
  <si>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</si>
  <si>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</si>
  <si>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</si>
  <si>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</si>
  <si>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</si>
  <si>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</si>
  <si>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</si>
  <si>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</si>
  <si>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</si>
  <si>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</si>
  <si>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</si>
  <si>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</si>
  <si>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</si>
  <si>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</si>
  <si>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</si>
  <si>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Specialiosios programos lėšos </t>
    </r>
    <r>
      <rPr>
        <b/>
        <sz val="9"/>
        <rFont val="Times New Roman"/>
        <family val="1"/>
      </rPr>
      <t>SP</t>
    </r>
  </si>
  <si>
    <r>
      <t xml:space="preserve"> Valstybės  biudžeto lėšos </t>
    </r>
    <r>
      <rPr>
        <b/>
        <sz val="9"/>
        <rFont val="Times New Roman"/>
        <family val="1"/>
      </rPr>
      <t>VB</t>
    </r>
  </si>
  <si>
    <r>
      <t xml:space="preserve">Privatizavimo fondo lėšos </t>
    </r>
    <r>
      <rPr>
        <b/>
        <sz val="9"/>
        <rFont val="Times New Roman"/>
        <family val="1"/>
      </rPr>
      <t>PF</t>
    </r>
  </si>
  <si>
    <r>
      <t xml:space="preserve">Kelių priežiūros ir plėtros programos lėšos </t>
    </r>
    <r>
      <rPr>
        <b/>
        <sz val="9"/>
        <rFont val="Times New Roman"/>
        <family val="1"/>
      </rPr>
      <t>KPPP</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</si>
  <si>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</si>
  <si>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</si>
  <si>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</si>
  <si>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</si>
  <si>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</si>
  <si>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</si>
  <si>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</si>
  <si>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</si>
  <si>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</si>
  <si>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</si>
  <si>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</si>
  <si>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</si>
  <si>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</si>
  <si>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</si>
  <si>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 xml:space="preserve">Premjerų skaičius per metus </t>
  </si>
  <si>
    <t>3</t>
  </si>
  <si>
    <t>Žiūrovų (lankytojų) skaičius  per metus</t>
  </si>
  <si>
    <t>15000</t>
  </si>
  <si>
    <t>Sudaryti sąlygas teatro ,,Menas“ veiklai</t>
  </si>
  <si>
    <t>190432352</t>
  </si>
  <si>
    <t xml:space="preserve">Žiūrovų (lankytojų) skaičius per metus </t>
  </si>
  <si>
    <t>10800</t>
  </si>
  <si>
    <t>Sudaryti sąlygas Muzikinio teatro veiklai</t>
  </si>
  <si>
    <t>148428990</t>
  </si>
  <si>
    <t>Koncertų skaičius per metus</t>
  </si>
  <si>
    <t>71</t>
  </si>
  <si>
    <t>Naujų parengtų programų skaičius per metus</t>
  </si>
  <si>
    <t>14000</t>
  </si>
  <si>
    <t>Sudaryti sąlygas Dailės galerijos veiklai</t>
  </si>
  <si>
    <t>302477544</t>
  </si>
  <si>
    <t>Parodų skaičius per metus</t>
  </si>
  <si>
    <t>30</t>
  </si>
  <si>
    <t>15</t>
  </si>
  <si>
    <t xml:space="preserve">Parodų lankytojų skaičius  </t>
  </si>
  <si>
    <t>8000</t>
  </si>
  <si>
    <t>Naujų parengtų edukacinių programų skaičius</t>
  </si>
  <si>
    <t>Edukacinių programų dalyvių skaičius</t>
  </si>
  <si>
    <t>2500</t>
  </si>
  <si>
    <t>Sudaryti sąlygas kino centrui „Garsas“ nekomercinio kino sklaidai</t>
  </si>
  <si>
    <t>148504349</t>
  </si>
  <si>
    <t>Nekomercinio kino rodymas (proc.)</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</si>
  <si>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</si>
  <si>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</si>
  <si>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</si>
  <si>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</si>
  <si>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</si>
  <si>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</si>
  <si>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</si>
  <si>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</si>
  <si>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</si>
  <si>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</si>
  <si>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</si>
  <si>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</si>
  <si>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</si>
  <si>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</si>
  <si>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</si>
  <si>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</si>
  <si>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</si>
  <si>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</si>
  <si>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</si>
  <si>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</si>
  <si>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</si>
  <si>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</si>
  <si>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</si>
  <si>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</si>
  <si>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</si>
  <si>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</si>
  <si>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120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</si>
  <si>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</si>
  <si>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</si>
  <si>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</si>
  <si>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</si>
  <si>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</si>
  <si>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</si>
  <si>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</si>
  <si>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</si>
  <si>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</si>
  <si>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</si>
  <si>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</si>
  <si>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</si>
  <si>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</si>
  <si>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</si>
  <si>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</si>
  <si>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</si>
  <si>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</si>
  <si>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</si>
  <si>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</si>
  <si>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</si>
  <si>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</si>
  <si>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</si>
  <si>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</si>
  <si>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</si>
  <si>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</si>
  <si>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</si>
  <si>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</si>
  <si>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</si>
  <si>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</si>
  <si>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</si>
  <si>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</si>
  <si>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</si>
  <si>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</si>
  <si>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</si>
  <si>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</si>
  <si>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</si>
  <si>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</si>
  <si>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</si>
  <si>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</si>
  <si>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</si>
  <si>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</si>
  <si>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</si>
  <si>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</si>
  <si>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</si>
  <si>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</si>
  <si>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2020 metų išlaidų projektas, tūkst.Eurų</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</si>
  <si>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</si>
  <si>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</si>
  <si>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</si>
  <si>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</si>
  <si>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 xml:space="preserve">Nevyriausybinėse kūno kultūros ir sporto organizacijose sportuojančių skaičius </t>
  </si>
  <si>
    <t>MK</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</si>
  <si>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</si>
  <si>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</si>
  <si>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</si>
  <si>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</si>
  <si>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</si>
  <si>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</si>
  <si>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</si>
  <si>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</si>
  <si>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</si>
  <si>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</si>
  <si>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</si>
  <si>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</si>
  <si>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</si>
  <si>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renginių programų skaičius</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</si>
  <si>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</si>
  <si>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</si>
  <si>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</si>
  <si>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</si>
  <si>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</si>
  <si>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</si>
  <si>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</si>
  <si>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</si>
  <si>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</si>
  <si>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</si>
  <si>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</si>
  <si>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</si>
  <si>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</si>
  <si>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</si>
  <si>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</si>
  <si>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</si>
  <si>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</si>
  <si>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</si>
  <si>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</si>
  <si>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</si>
  <si>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</si>
  <si>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</si>
  <si>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</si>
  <si>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</si>
  <si>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</si>
  <si>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</si>
  <si>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</si>
  <si>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</si>
  <si>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</si>
  <si>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</si>
  <si>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</si>
  <si>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</si>
  <si>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</si>
  <si>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</si>
  <si>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</si>
  <si>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</si>
  <si>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</si>
  <si>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</si>
  <si>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</si>
  <si>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</si>
  <si>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</si>
  <si>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</si>
  <si>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</si>
  <si>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</si>
  <si>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</si>
  <si>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</si>
  <si>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</si>
  <si>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</si>
  <si>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</si>
  <si>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</si>
  <si>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</si>
  <si>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</si>
  <si>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</si>
  <si>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</si>
  <si>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</si>
  <si>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Kompetencijas kėlusių mokinių skaičius</t>
  </si>
  <si>
    <t>Aktyviai veikiančių mokinių organizacijų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</si>
  <si>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</si>
  <si>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</si>
  <si>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</si>
  <si>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</si>
  <si>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</si>
  <si>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</si>
  <si>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</si>
  <si>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</si>
  <si>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</si>
  <si>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</si>
  <si>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</si>
  <si>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</si>
  <si>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</si>
  <si>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</si>
  <si>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</si>
  <si>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</si>
  <si>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</si>
  <si>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</si>
  <si>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</si>
  <si>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</si>
  <si>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</si>
  <si>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</si>
  <si>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</si>
  <si>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</si>
  <si>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</si>
  <si>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</si>
  <si>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</si>
  <si>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</si>
  <si>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</si>
  <si>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</si>
  <si>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</si>
  <si>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</si>
  <si>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</si>
  <si>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</si>
  <si>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</si>
  <si>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</si>
  <si>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</si>
  <si>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</si>
  <si>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</si>
  <si>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</si>
  <si>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</si>
  <si>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</si>
  <si>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</si>
  <si>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</si>
  <si>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</si>
  <si>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</si>
  <si>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</si>
  <si>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</si>
  <si>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</si>
  <si>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</si>
  <si>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</si>
  <si>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</si>
  <si>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</si>
  <si>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</si>
  <si>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</si>
  <si>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</si>
  <si>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</si>
  <si>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</si>
  <si>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</si>
  <si>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</si>
  <si>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</si>
  <si>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</si>
  <si>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</si>
  <si>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</si>
  <si>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</si>
  <si>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</si>
  <si>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</si>
  <si>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</si>
  <si>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</si>
  <si>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</si>
  <si>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</si>
  <si>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</si>
  <si>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</si>
  <si>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</si>
  <si>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</si>
  <si>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</si>
  <si>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</si>
  <si>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</si>
  <si>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</si>
  <si>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</si>
  <si>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</si>
  <si>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</si>
  <si>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</si>
  <si>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</si>
  <si>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</si>
  <si>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</si>
  <si>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</si>
  <si>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</si>
  <si>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</si>
  <si>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</si>
  <si>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</si>
  <si>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</si>
  <si>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</si>
  <si>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</si>
  <si>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</si>
  <si>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</si>
  <si>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</si>
  <si>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</si>
  <si>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</si>
  <si>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</si>
  <si>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</si>
  <si>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</si>
  <si>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</si>
  <si>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</si>
  <si>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</si>
  <si>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</si>
  <si>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</si>
  <si>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</si>
  <si>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</si>
  <si>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</si>
  <si>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</si>
  <si>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</si>
  <si>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</si>
  <si>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</si>
  <si>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Parengtas Panevėžio miesto bendruomenių rūmų žiūrovinės dalies rekonstrukcijos projektas</t>
  </si>
  <si>
    <t>Fontano Senvagėje projektavimo ir rangos darbai</t>
  </si>
  <si>
    <t>Panevėžio miesto Bendruomenių rūmų stogo šiltinimas ir dangos pakeitimas</t>
  </si>
  <si>
    <t>Parengti Panevėžio miesto Bendruomenių rūmų  projektas ir atlikti rangos darbai</t>
  </si>
  <si>
    <t>Panevėžio kūno kultūros ir sporto centro “Aukštaitija” sporto komplekso baseino techninio projekto parengimas</t>
  </si>
  <si>
    <t>Parengtas techninis projektas ir projekto vykdymo priežiūra</t>
  </si>
  <si>
    <t>Hidrotechninio statinio Biliūno g. 15, remonto TP projektas</t>
  </si>
  <si>
    <t>Parengtas statinio techninis projektas</t>
  </si>
  <si>
    <t>Švietimo įstaigų priešgaisrinės apsauginės signalizacijos projektavimas ir rangos darbai</t>
  </si>
  <si>
    <t>Atlikti švietimo įstaigų priešgaisrinės ir apsauginės signalizacijos projektavimo ir remonto darbai</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</si>
  <si>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</si>
  <si>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</si>
  <si>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</si>
  <si>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</si>
  <si>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</si>
  <si>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</si>
  <si>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</si>
  <si>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</si>
  <si>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</si>
  <si>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</si>
  <si>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</si>
  <si>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</si>
  <si>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</si>
  <si>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</si>
  <si>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</si>
  <si>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</si>
  <si>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</si>
  <si>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Parengtas Panevėžio m. Šilaičių kapinių vandentiekio trasos rekonstrukcijos projektas ir atlikti statybos darbai</t>
  </si>
  <si>
    <t>Papuoštas miestas  ir Laisvės aikštė</t>
  </si>
  <si>
    <t>Parengtas Senvagės fontano projektas ir atlikti atnaujinimo darbai</t>
  </si>
  <si>
    <t>Parengti gyvūnų kapinių projektą, atlikti rangos darbus</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</si>
  <si>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</si>
  <si>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</si>
  <si>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</si>
  <si>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</si>
  <si>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</si>
  <si>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</si>
  <si>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</si>
  <si>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</si>
  <si>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</si>
  <si>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Rengti ir vykdyti viešosios ir privačios partnerystės sutartis kūno kultūros ir sporto veikloms skatinti Panevėžio mieste</t>
  </si>
  <si>
    <t>Sutarčių skaičius</t>
  </si>
  <si>
    <t>0;8;10</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</si>
  <si>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</si>
  <si>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</si>
  <si>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</si>
  <si>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</si>
  <si>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</si>
  <si>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</si>
  <si>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</si>
  <si>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</si>
  <si>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</si>
  <si>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</si>
  <si>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</si>
  <si>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</si>
  <si>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</si>
  <si>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</si>
  <si>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</si>
  <si>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</si>
  <si>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</si>
  <si>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</si>
  <si>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</si>
  <si>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</si>
  <si>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</si>
  <si>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</si>
  <si>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</si>
  <si>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</si>
  <si>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</si>
  <si>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</si>
  <si>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</si>
  <si>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</si>
  <si>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</si>
  <si>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</si>
  <si>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</si>
  <si>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</si>
  <si>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</si>
  <si>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</si>
  <si>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</si>
  <si>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</si>
  <si>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</si>
  <si>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</si>
  <si>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</si>
  <si>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</si>
  <si>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</si>
  <si>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</si>
  <si>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</si>
  <si>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</si>
  <si>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</si>
  <si>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</si>
  <si>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</si>
  <si>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</si>
  <si>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</si>
  <si>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</si>
  <si>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</si>
  <si>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</si>
  <si>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</si>
  <si>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finansuotos neįgaliųjų integracijos programos</t>
  </si>
  <si>
    <t>Didinti Panevėžio miesto gyventojų užimtumą.</t>
  </si>
  <si>
    <t>Sudaryti galimybę bedarbiams asmenims dirbti ir ugdyti bei atnaujinti darbinius įgūdžius, mažinti jų socialinę atskirtį.</t>
  </si>
  <si>
    <t>įdarbinta asmenų</t>
  </si>
  <si>
    <t>130</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</si>
  <si>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</si>
  <si>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</si>
  <si>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</si>
  <si>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</si>
  <si>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</si>
  <si>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</si>
  <si>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</si>
  <si>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</si>
  <si>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</si>
  <si>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</si>
  <si>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</si>
  <si>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</si>
  <si>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</si>
  <si>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Sudaryti salygas Stasio Eidrigevičiaus menų centro veiklai</t>
  </si>
  <si>
    <t>Asignavimai biudžetiniams 2019 metams, tūkst. Eur</t>
  </si>
  <si>
    <t>2021 metai</t>
  </si>
  <si>
    <t>Asignavimų poreikis biudžetiniams 2019 metams, tūkst. Eur</t>
  </si>
  <si>
    <t>Asignavimai biudžetiniams 2019 metams, tūkst.Eur.</t>
  </si>
  <si>
    <t>2021 metų išlaidų projektas, tūkst.Eur.</t>
  </si>
  <si>
    <t>Asignavimų poreikis biudžetiniams 2019 metams, tūkst.Eur</t>
  </si>
  <si>
    <t>Asignavimai biudžetiniams 2019 metams, tūkst.Eur</t>
  </si>
  <si>
    <t>2021 metų išlaidų projektas, tūkst.Eur</t>
  </si>
  <si>
    <t>Asignavimų poreikis biudžetiniams 2019 metams, tūkst.Eur.</t>
  </si>
  <si>
    <t>2021 metų išlaidų projektas, tūkst.Eurų</t>
  </si>
  <si>
    <t>Vykdyti Neįgaliųjų integracijos programą</t>
  </si>
  <si>
    <t>Vykdyti Gyvenamosios aplinkos neįgaliems vaikams programą</t>
  </si>
  <si>
    <t>Vykdyti laikinus darbus Panevėžio miesto teritorijoje</t>
  </si>
  <si>
    <t>Asignavimų poreikis biudžetiniams 2019 metams tūkst. Eur</t>
  </si>
  <si>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</si>
  <si>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</si>
  <si>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</si>
  <si>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</si>
  <si>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</si>
  <si>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</si>
  <si>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</si>
  <si>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</si>
  <si>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</si>
  <si>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</si>
  <si>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</si>
  <si>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</si>
  <si>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 xml:space="preserve">Įgyvendinti Varninių šeimos paukščių populiacijos gausos reguliavimo priemonių planą </t>
  </si>
  <si>
    <t>Iškeltų lizdų iš medžių skaičius</t>
  </si>
  <si>
    <t>150</t>
  </si>
  <si>
    <t>surinkta asbesto turinčių gaminių atliekų kiekis ir saugiai pašalintas, t</t>
  </si>
  <si>
    <t>60</t>
  </si>
  <si>
    <t>Plėsti atliekų tvarkymo infrastruktūrą, tvarkyti atliekas, kurių turėtojo neįmanoma nustatyti.</t>
  </si>
  <si>
    <t>Įsigyti atliekų surinkimo iš viešųjų teritorijų priemones (šiukšlių dėžes, konteineriai)</t>
  </si>
  <si>
    <t>atliekų konteinerių įsigijimas, vnt.</t>
  </si>
  <si>
    <t>Įsigyti priemones, skirtas komunalinėms atliekoms rūšiuoti jų susidarymo vietose</t>
  </si>
  <si>
    <t>Išvalyti ir sutvarkyti atliekomis užterštas teritorijas, kai neįmanoma nustatyti jų savininkų</t>
  </si>
  <si>
    <t>naudotų automobilių padangų, surinktų iš miesto bendro naudojimo teritorijų tvarkymas (t)</t>
  </si>
  <si>
    <t>pavojingų atliekų, kai neįmanoma nustatyti teršėjo, tvarkymas (t)</t>
  </si>
  <si>
    <t>nelegalių šiukšlynų likvidavimas, vnt.</t>
  </si>
  <si>
    <t>Įrengti, rekonstruoti, remontuoti atliekų surinkimo konteinerių aikšteles</t>
  </si>
  <si>
    <t>įrengtų, suremontuorų, rekonstruotų aikštelių skaičius (vnt.)</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</si>
  <si>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</si>
  <si>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</si>
  <si>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</si>
  <si>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</si>
  <si>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</si>
  <si>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</si>
  <si>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</si>
  <si>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</si>
  <si>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</si>
  <si>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</si>
  <si>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</si>
  <si>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</si>
  <si>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</si>
  <si>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</si>
  <si>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</si>
  <si>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</si>
  <si>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</si>
  <si>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</si>
  <si>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</si>
  <si>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</si>
  <si>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</si>
  <si>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</si>
  <si>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</si>
  <si>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</si>
  <si>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</si>
  <si>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</si>
  <si>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</si>
  <si>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</si>
  <si>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erdvių želdinių projektavimas</t>
  </si>
  <si>
    <t>parengtas projektas, (vnt.)</t>
  </si>
  <si>
    <t>Asignavimai biudžetiniams 2019 metams,  tūkst. Eur</t>
  </si>
  <si>
    <r>
      <t>2020</t>
    </r>
    <r>
      <rPr>
        <sz val="9"/>
        <rFont val="Times New Roman"/>
        <family val="1"/>
      </rPr>
      <t xml:space="preserve"> metų išlaidų projektas, tūkst. Eur</t>
    </r>
  </si>
  <si>
    <r>
      <t xml:space="preserve">2021 </t>
    </r>
    <r>
      <rPr>
        <sz val="9"/>
        <rFont val="Times New Roman"/>
        <family val="1"/>
      </rPr>
      <t>metų išlaidų projektas, tūkst. Eur</t>
    </r>
  </si>
  <si>
    <t>Asignavimai  biudžetiniams 2019 metams, Eur.</t>
  </si>
  <si>
    <t>RINKODAROS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</si>
  <si>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</si>
  <si>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</si>
  <si>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</si>
  <si>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</si>
  <si>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</si>
  <si>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 xml:space="preserve"> 4;5</t>
  </si>
  <si>
    <t>Formuoti miesto fotografijų ir vaizdo medžiagą</t>
  </si>
  <si>
    <t>Plėtoti  tarptautinį bendradarbiavimą</t>
  </si>
  <si>
    <t>Suorganizuoti  vizitai į užsienio šalis</t>
  </si>
  <si>
    <t xml:space="preserve">Pakviestos užsienio delegacijos </t>
  </si>
  <si>
    <t>Dalyvauta  Baltijos miestų sąjungos komisijų  posėdžiuose</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</si>
  <si>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</si>
  <si>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</si>
  <si>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</si>
  <si>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</si>
  <si>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</si>
  <si>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</si>
  <si>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Įvykdytų konkursų, projektų skaičius</t>
  </si>
  <si>
    <t>Dalyvauti parodose</t>
  </si>
  <si>
    <t>5;8;14;11</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</si>
  <si>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</si>
  <si>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</si>
  <si>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</si>
  <si>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</si>
  <si>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</si>
  <si>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</si>
  <si>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Dalyvauta tarptautinėse turizmo parodose (parodų skaičius)</t>
  </si>
  <si>
    <t>Užtikrintas nuolatinis nemokamos informacijos teikimas miesto svečiams</t>
  </si>
  <si>
    <t>Sukurti ir paviešinti nauji turizmo maršrutai</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</si>
  <si>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</si>
  <si>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</si>
  <si>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</si>
  <si>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</si>
  <si>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</si>
  <si>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</si>
  <si>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2021 metų išlaidų projektas, tūkst. 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</si>
  <si>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</si>
  <si>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</si>
  <si>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</si>
  <si>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mokyklų ir formalųjį švietimą papildančio ugdymo mokyklų programų įgyvendinimas</t>
  </si>
  <si>
    <t>Neformaliojo vaikų švietimo (NVŠ krepšelis) akredituotų  programų skaičius</t>
  </si>
  <si>
    <t>Organizuoti švietimo, kultūros ir kitus renginius</t>
  </si>
  <si>
    <t>Švietimo, kultūros, sporto ir kitų renginių bei projektų įgyvendinimas</t>
  </si>
  <si>
    <t>Mokinių organizacijų veiklos užtikrinimas</t>
  </si>
  <si>
    <t>Tarptautinės Mokytojų dienos minėjimo organizavimas</t>
  </si>
  <si>
    <t>Konkurso ,,Aktyvi mokykla" organizavimas</t>
  </si>
  <si>
    <t>Ženklu ,,Aktyvi mokykla" įvertintų mokyklų skaičius</t>
  </si>
  <si>
    <t>Finansinę paramą gavusių pedagogų skaičius</t>
  </si>
  <si>
    <t>9600</t>
  </si>
  <si>
    <t>9400</t>
  </si>
  <si>
    <t>9250</t>
  </si>
  <si>
    <t>3500</t>
  </si>
  <si>
    <t>3400</t>
  </si>
  <si>
    <t>3300</t>
  </si>
  <si>
    <t>102</t>
  </si>
  <si>
    <t>105</t>
  </si>
  <si>
    <t>110</t>
  </si>
  <si>
    <t>9</t>
  </si>
  <si>
    <t>Išorės audite dalyvavusių mokyklų procentas</t>
  </si>
  <si>
    <t>19</t>
  </si>
  <si>
    <t>Įgyvendinti projektą „Kempingo prie Ekrano marių įkūrimas“</t>
  </si>
  <si>
    <t>Įgyvendinti projektą „Poeto J. Čerkeso-Besparnio sodybos sutvarkymas“ (II etapas)</t>
  </si>
  <si>
    <t>Fotografijų ir vaizdo medžiagos formavimas</t>
  </si>
  <si>
    <t>Palaikyti ryšius su užsienio miestais, miestais partneriais, tarptautinėmis organizacijomis</t>
  </si>
  <si>
    <t>Atnaujinti Savivaldybės interneto svetainę anglų kalba</t>
  </si>
  <si>
    <t>5; 6; 8; 12; 14</t>
  </si>
  <si>
    <t>5;8;14</t>
  </si>
  <si>
    <t>Kėdainių gatvės dalies techninis projektas ir projekto vykdymo priežiūra</t>
  </si>
  <si>
    <t>Nemokamų viešųjų darbų organizavimas</t>
  </si>
  <si>
    <t>Kolumbariumo statyba</t>
  </si>
  <si>
    <t>Panevėžio miesto savivaldybės pastato  (Pilėnų g. 43, Panevėžys) kondensionierių įrengimas</t>
  </si>
  <si>
    <t>Topolių al. pastato remontas pritaikant bibliotekos veiklai</t>
  </si>
  <si>
    <t>Pašilių kapinių statybos ( II etapas) darbo projekto parengimas ir statybos</t>
  </si>
  <si>
    <t>VšĮ Panevėžio miesto poliklinika (krovininiam liftui įrengti)</t>
  </si>
  <si>
    <t xml:space="preserve">Atliktas Topolių al.pastato remontas, pritaikant bibliotekos veiklai </t>
  </si>
  <si>
    <t>įrengtas naujas krovininis liftas</t>
  </si>
  <si>
    <t xml:space="preserve">SB   </t>
  </si>
  <si>
    <t>180</t>
  </si>
  <si>
    <t>11000</t>
  </si>
  <si>
    <t>52</t>
  </si>
  <si>
    <t>53</t>
  </si>
  <si>
    <t>10000</t>
  </si>
  <si>
    <t>3200</t>
  </si>
  <si>
    <t>72</t>
  </si>
  <si>
    <t>12400</t>
  </si>
  <si>
    <t>320</t>
  </si>
  <si>
    <t>422</t>
  </si>
  <si>
    <t>428</t>
  </si>
  <si>
    <t>12500</t>
  </si>
  <si>
    <t>12600</t>
  </si>
  <si>
    <t>Panevėžio kūno kultūros ir sporto centre, Futbolo akademijoje „Panevėžys“ ir „Žemynos“ progimnazijoje (plaukimas) sportuojančių moksleivių skaičius</t>
  </si>
  <si>
    <t>Plėtoti judėjimo „Sportas visiems"  veiklą</t>
  </si>
  <si>
    <t>Organizuotų masinių sporto renginių miesto gyventojams ir moksleiviams sporto renginių skaičius</t>
  </si>
  <si>
    <t>Stasio Eidrigevičiaus vardo ir SEMC viešinimo renginių skaičius</t>
  </si>
  <si>
    <t xml:space="preserve">Parengta ir patvirtinta SEMC strategija, misija ir vizija
</t>
  </si>
  <si>
    <t xml:space="preserve">
Vykdyti jaunimo teisių apsaugą</t>
  </si>
  <si>
    <t>Tvarkyti erdvinių duomenų rinkinį</t>
  </si>
  <si>
    <t>Panevėžio miesto bendruomenių rūmų stogo šiltinimas ir dangos pakeitimas</t>
  </si>
  <si>
    <t>Atlikti  pastato, stogo remonto darbai</t>
  </si>
  <si>
    <t>Kompleksiškai sutvarkyta Senvagės teritorija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</si>
  <si>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</si>
  <si>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</si>
  <si>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</si>
  <si>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</si>
  <si>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</si>
  <si>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</si>
  <si>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</si>
  <si>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</si>
  <si>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</si>
  <si>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</si>
  <si>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</si>
  <si>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</si>
  <si>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</si>
  <si>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</si>
  <si>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</si>
  <si>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</si>
  <si>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</si>
  <si>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</si>
  <si>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</si>
  <si>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</si>
  <si>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</si>
  <si>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</si>
  <si>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</si>
  <si>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</si>
  <si>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</si>
  <si>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</si>
  <si>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</si>
  <si>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</si>
  <si>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 xml:space="preserve">Užtikrinti nemokamos informacijos apie Panevėžio miesto turizmo objektus ir  paslaugas teikimą (TIC biure, internete, parodose). </t>
  </si>
  <si>
    <t>Skirti ir mokėti iš valstybės biudžeto lėšų  slaugos ar priežiūros (pagalbos) išlaidų tikslines kompensacijas</t>
  </si>
  <si>
    <t>4210</t>
  </si>
  <si>
    <t>4220</t>
  </si>
  <si>
    <t>970</t>
  </si>
  <si>
    <t>780</t>
  </si>
  <si>
    <t>765</t>
  </si>
  <si>
    <t>650</t>
  </si>
  <si>
    <t>Teikti  senyvo amžiaus asmenims ir asmenims, turintiems negalią, socialinės priežiūros - pagalbos į namus, dienos ir trumpalaikės socialinės globos paslaugas, teikti laikino apnakvindinimo ir trumpalaikės socialinės globos paslaugas asmenims (šeimoms), patiriančioms socialinę riziką ir likusiems be tėvų globos vaikams ir kitas paslaugas Panevėžio socialinių paslaugų centre</t>
  </si>
  <si>
    <t>įvertintas esamų ir papildomai reikalingų pagalbos į namus paslaugų poreikis pagal lytį</t>
  </si>
  <si>
    <t>Organizuoti Socialinio darbuotojo ir Neįgaliųjų dienos renginį</t>
  </si>
  <si>
    <t>260</t>
  </si>
  <si>
    <t>123,4</t>
  </si>
  <si>
    <t>Autobusų sustojimų/stotelių įrengimo darbai</t>
  </si>
  <si>
    <t>Įrengti autobuso sustojimai/stotelės</t>
  </si>
  <si>
    <t>Atliktas/parengtas techninis projektas</t>
  </si>
  <si>
    <t>Atlikti projektavimo darbai/ parengti projektai</t>
  </si>
  <si>
    <r>
      <t>SB(AA) SB(</t>
    </r>
    <r>
      <rPr>
        <b/>
        <sz val="8"/>
        <rFont val="Times New Roman"/>
        <family val="1"/>
        <charset val="186"/>
      </rPr>
      <t>VB)</t>
    </r>
  </si>
  <si>
    <t>SB (AA)</t>
  </si>
  <si>
    <t>Žagienio upelio vagos ir pakrančių priežiūra</t>
  </si>
  <si>
    <t>Asbesto turinčių gaminių atliekoms surinki, transportuoti ir saugiai pašalinti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</si>
  <si>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</si>
  <si>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</si>
  <si>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</si>
  <si>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</si>
  <si>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 xml:space="preserve"> SPORTO PROGRAMA (12)</t>
  </si>
  <si>
    <t>Koordinuoti ir atnaujinti Savivaldybės interneto svetainę, facebuko paskyrą</t>
  </si>
  <si>
    <t xml:space="preserve">Veikianti turizmo informacijos interneto svetainė ir facebuko paskyra </t>
  </si>
  <si>
    <t>Savivaldybės interneto svetainės facebuko paskyros atnaujinimas, pildymas</t>
  </si>
  <si>
    <t>Parengtas statinio darbo projektas, atlikti rangos darbai</t>
  </si>
  <si>
    <t>Kondicionierių įrengimas</t>
  </si>
  <si>
    <t>0;1;7</t>
  </si>
  <si>
    <t xml:space="preserve">Skirti ir mokėti iš Savivaldybės biudžeto lėšų socialinės paramos pašalpas </t>
  </si>
  <si>
    <t>Modelio, skirto užimtumo skatinimo ir motyvavimo paslaugų nedirbantiems ir socialinę paramą gaunantiems Panevėžio miesto gyventojams, vykdymas</t>
  </si>
  <si>
    <t xml:space="preserve">SB(VB)  </t>
  </si>
  <si>
    <t>SB (VB)</t>
  </si>
  <si>
    <t>įgyvendintų priemonių skaičius (vnt.)</t>
  </si>
  <si>
    <t>Panevėžio miesto savivaldybės Aplinkos oro kokybės valdymo programos 2019-2024 m. įgyvendinimas</t>
  </si>
  <si>
    <r>
      <t xml:space="preserve"> Administruoti </t>
    </r>
    <r>
      <rPr>
        <sz val="10"/>
        <color theme="5"/>
        <rFont val="Times New Roman"/>
        <family val="1"/>
      </rPr>
      <t>laikinuosius</t>
    </r>
    <r>
      <rPr>
        <sz val="10"/>
        <rFont val="Times New Roman"/>
        <family val="1"/>
      </rPr>
      <t xml:space="preserve"> darbus</t>
    </r>
  </si>
  <si>
    <t>Atliktio remonto darbai</t>
  </si>
  <si>
    <t xml:space="preserve">STEAM centro Panevėžio „Minties“ gimnazijoje patalpų remonto techninio projekto parengimas </t>
  </si>
  <si>
    <t>Panevėžio Juozo Miltinio gimnazijos, Aukštaičių g. 1, Panevėžys, sporto aikštelės pagrindo statyba ir projektavimas</t>
  </si>
  <si>
    <t>Savivaldybės pastato (Laisvės a.20) durų pakeitimas</t>
  </si>
  <si>
    <t>Pakeistos įėjimo durys</t>
  </si>
  <si>
    <t>Taikos al. 11 patalpų remontas</t>
  </si>
  <si>
    <t>Panevėžio miesto bendruomenių rūmų žiūrovinės dalies rekonstrukcija (techninis projektas)</t>
  </si>
  <si>
    <t>Atliktas techninis projektas ir remonto darbai</t>
  </si>
  <si>
    <t xml:space="preserve">0;10; 18;
</t>
  </si>
  <si>
    <t>Sutvrtkytos Elektroniokos gatvės prieigos (m²)</t>
  </si>
  <si>
    <t>VIP</t>
  </si>
  <si>
    <t>Atnaujinta Bruknynės gatvės danga</t>
  </si>
  <si>
    <t>Atnaujinta Liublino gatvės danga</t>
  </si>
  <si>
    <t>Atnaujintos gatvės REMIX technologija</t>
  </si>
  <si>
    <t>Atnaujinta Taikos al., Tulpių g., J.Urbšio g., Pramonės 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</si>
</sst>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92">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theme="1"/>
      <name val="Times New Roman"/>
      <family val="1"/>
    </font>
    <font>
      <sz val="10"/>
      <color rgb="FFFF0000"/>
      <name val="Times New Roman"/>
      <family val="1"/>
    </font>
    <font>
      <sz val="11"/>
      <name val="Times New Roman"/>
      <family val="1"/>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z val="10"/>
      <color theme="1"/>
      <name val="Arial"/>
      <family val="2"/>
      <charset val="186"/>
    </font>
    <font>
      <b/>
      <sz val="9"/>
      <color theme="1"/>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sz val="8"/>
      <color theme="1"/>
      <name val="Times New Roman"/>
      <family val="1"/>
    </font>
    <font>
      <sz val="9"/>
      <color theme="1"/>
      <name val="Times New Roman"/>
      <family val="1"/>
    </font>
    <font>
      <b/>
      <sz val="9"/>
      <color theme="1"/>
      <name val="Times New Roman"/>
      <family val="1"/>
      <charset val="186"/>
    </font>
    <font>
      <sz val="10"/>
      <color theme="1"/>
      <name val="Arial"/>
      <family val="2"/>
    </font>
    <font>
      <sz val="7"/>
      <color theme="1"/>
      <name val="Times New Roman"/>
      <family val="1"/>
    </font>
    <font>
      <b/>
      <sz val="8"/>
      <color theme="1"/>
      <name val="Times New Roman"/>
      <family val="1"/>
    </font>
    <font>
      <sz val="9"/>
      <color rgb="FF00B050"/>
      <name val="Times New Roman"/>
      <family val="1"/>
    </font>
    <font>
      <sz val="8"/>
      <color rgb="FF00B050"/>
      <name val="Times New Roman"/>
      <family val="1"/>
    </font>
    <font>
      <sz val="8"/>
      <color theme="4"/>
      <name val="Times New Roman"/>
      <family val="1"/>
      <charset val="186"/>
    </font>
    <font>
      <sz val="8"/>
      <color rgb="FF4F81BD"/>
      <name val="Times New Roman"/>
      <family val="1"/>
    </font>
    <font>
      <sz val="9"/>
      <color rgb="FF4F81BD"/>
      <name val="Times New Roman"/>
      <family val="1"/>
    </font>
    <font>
      <sz val="7.5"/>
      <color theme="1"/>
      <name val="Times New Roman"/>
      <family val="1"/>
      <charset val="186"/>
    </font>
    <font>
      <sz val="7"/>
      <name val="Times New Roman"/>
      <family val="1"/>
      <charset val="186"/>
    </font>
    <font>
      <b/>
      <sz val="9"/>
      <color rgb="FF0070C0"/>
      <name val="Times New Roman"/>
      <family val="1"/>
    </font>
    <font>
      <sz val="8"/>
      <color rgb="FF00B0F0"/>
      <name val="Times New Roman"/>
      <family val="1"/>
    </font>
    <font>
      <sz val="8"/>
      <color rgb="FF0070C0"/>
      <name val="Times New Roman"/>
      <family val="1"/>
    </font>
    <font>
      <b/>
      <sz val="10"/>
      <color rgb="FF002060"/>
      <name val="Times New Roman"/>
      <family val="1"/>
      <charset val="186"/>
    </font>
    <font>
      <b/>
      <sz val="9"/>
      <color indexed="81"/>
      <name val="Tahoma"/>
      <family val="2"/>
      <charset val="186"/>
    </font>
    <font>
      <sz val="9"/>
      <color indexed="81"/>
      <name val="Tahoma"/>
      <family val="2"/>
      <charset val="186"/>
    </font>
    <font>
      <sz val="9"/>
      <color theme="5"/>
      <name val="Times New Roman"/>
      <family val="1"/>
    </font>
    <font>
      <sz val="8"/>
      <color theme="5"/>
      <name val="Times New Roman"/>
      <family val="1"/>
    </font>
    <font>
      <sz val="10"/>
      <color theme="5"/>
      <name val="Times New Roman"/>
      <family val="1"/>
    </font>
    <font>
      <sz val="10"/>
      <color theme="5"/>
      <name val="Times New Roman"/>
      <family val="1"/>
      <charset val="186"/>
    </font>
    <font>
      <sz val="10"/>
      <color theme="5"/>
      <name val="Arial"/>
      <family val="2"/>
      <charset val="186"/>
    </font>
    <font>
      <sz val="9"/>
      <color theme="5"/>
      <name val="Arial"/>
      <family val="2"/>
    </font>
    <font>
      <sz val="10"/>
      <color theme="5"/>
      <name val="Arial"/>
      <family val="2"/>
    </font>
    <font>
      <sz val="9"/>
      <color theme="6"/>
      <name val="Times New Roman"/>
      <family val="1"/>
    </font>
    <font>
      <b/>
      <sz val="10"/>
      <color theme="5"/>
      <name val="Arial"/>
      <family val="2"/>
    </font>
    <font>
      <sz val="9"/>
      <color theme="5"/>
      <name val="Times New Roman"/>
      <family val="1"/>
      <charset val="186"/>
    </font>
    <font>
      <b/>
      <sz val="9"/>
      <color theme="5"/>
      <name val="Times New Roman"/>
      <family val="1"/>
      <charset val="186"/>
    </font>
    <font>
      <sz val="7"/>
      <color theme="5"/>
      <name val="Times New Roman"/>
      <family val="1"/>
    </font>
    <font>
      <b/>
      <sz val="10"/>
      <color theme="5"/>
      <name val="Times New Roman"/>
      <family val="1"/>
    </font>
    <font>
      <sz val="9"/>
      <color rgb="FF0070C0"/>
      <name val="Times New Roman"/>
      <family val="1"/>
    </font>
    <font>
      <sz val="9"/>
      <color rgb="FF0070C0"/>
      <name val="Times New Roman"/>
      <family val="1"/>
      <charset val="186"/>
    </font>
    <font>
      <sz val="9"/>
      <color rgb="FFFF0000"/>
      <name val="Times New Roman"/>
      <family val="1"/>
      <charset val="186"/>
    </font>
  </fonts>
  <fills count="1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rgb="FF000000"/>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209">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4" borderId="0" xfId="0" applyFont="1" applyFill="1" applyAlignment="1">
      <alignment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19" fillId="0" borderId="0" xfId="0" applyFont="1" applyAlignment="1">
      <alignment vertical="top"/>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0" fontId="30"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3" fillId="0" borderId="0" xfId="0" applyFont="1" applyAlignment="1">
      <alignment vertical="top"/>
    </xf>
    <xf numFmtId="0" fontId="11" fillId="0" borderId="0" xfId="0" applyFont="1" applyAlignment="1">
      <alignment horizontal="left" vertical="top" wrapText="1"/>
    </xf>
    <xf numFmtId="0" fontId="33"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0" fontId="10" fillId="0" borderId="61" xfId="0" applyFont="1" applyBorder="1" applyAlignment="1">
      <alignment wrapText="1"/>
    </xf>
    <xf numFmtId="0" fontId="15" fillId="0" borderId="13" xfId="0" applyFont="1" applyBorder="1"/>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2" fillId="0" borderId="0" xfId="0" applyFont="1" applyBorder="1" applyAlignment="1">
      <alignment horizontal="left" vertical="top"/>
    </xf>
    <xf numFmtId="49" fontId="5" fillId="2" borderId="66"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0" fontId="4" fillId="0" borderId="46" xfId="0" applyFont="1" applyFill="1" applyBorder="1" applyAlignment="1">
      <alignment horizontal="center" vertical="top"/>
    </xf>
    <xf numFmtId="0" fontId="6" fillId="0" borderId="0" xfId="0" applyFont="1" applyFill="1" applyAlignment="1">
      <alignment vertical="top"/>
    </xf>
    <xf numFmtId="0" fontId="2" fillId="0" borderId="30"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164" fontId="6" fillId="0" borderId="73" xfId="0" applyNumberFormat="1" applyFont="1" applyFill="1" applyBorder="1" applyAlignment="1">
      <alignment horizontal="center" vertical="center"/>
    </xf>
    <xf numFmtId="164" fontId="5" fillId="7" borderId="49" xfId="0" applyNumberFormat="1" applyFont="1" applyFill="1" applyBorder="1" applyAlignment="1">
      <alignment horizontal="center" vertical="top"/>
    </xf>
    <xf numFmtId="0" fontId="8" fillId="0" borderId="0" xfId="0" applyFont="1" applyAlignment="1">
      <alignment horizontal="left" vertical="top" wrapText="1"/>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57" xfId="0" applyFont="1" applyFill="1" applyBorder="1" applyAlignment="1">
      <alignment horizontal="center" vertical="top"/>
    </xf>
    <xf numFmtId="49" fontId="19" fillId="11" borderId="1" xfId="0" applyNumberFormat="1" applyFont="1" applyFill="1" applyBorder="1" applyAlignment="1">
      <alignment horizontal="center" vertical="top"/>
    </xf>
    <xf numFmtId="49" fontId="4" fillId="4" borderId="61" xfId="0" applyNumberFormat="1" applyFont="1" applyFill="1" applyBorder="1" applyAlignment="1">
      <alignment vertical="top"/>
    </xf>
    <xf numFmtId="0" fontId="19" fillId="0" borderId="56" xfId="0" applyFont="1" applyFill="1" applyBorder="1" applyAlignment="1">
      <alignment horizontal="center" vertical="top"/>
    </xf>
    <xf numFmtId="49" fontId="4" fillId="0" borderId="13" xfId="0" applyNumberFormat="1" applyFont="1" applyFill="1" applyBorder="1" applyAlignment="1">
      <alignment vertical="top" wrapText="1"/>
    </xf>
    <xf numFmtId="49" fontId="4" fillId="0" borderId="15" xfId="0" applyNumberFormat="1" applyFont="1" applyFill="1" applyBorder="1" applyAlignment="1">
      <alignment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0" fontId="10" fillId="11" borderId="15" xfId="0" applyFont="1" applyFill="1" applyBorder="1" applyAlignment="1">
      <alignment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164" fontId="6" fillId="4" borderId="46"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2" fillId="0" borderId="44" xfId="0" applyFont="1" applyBorder="1" applyAlignment="1">
      <alignment vertical="top"/>
    </xf>
    <xf numFmtId="49" fontId="2" fillId="11"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6" fillId="0" borderId="44" xfId="0" applyFont="1" applyBorder="1" applyAlignment="1">
      <alignment vertical="top"/>
    </xf>
    <xf numFmtId="49" fontId="2" fillId="0" borderId="1" xfId="0" applyNumberFormat="1" applyFont="1" applyFill="1" applyBorder="1" applyAlignment="1">
      <alignment horizontal="center" vertical="top"/>
    </xf>
    <xf numFmtId="49" fontId="2" fillId="0" borderId="56"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49" fontId="4" fillId="11" borderId="71" xfId="0" applyNumberFormat="1" applyFont="1" applyFill="1" applyBorder="1" applyAlignment="1">
      <alignment vertical="top" wrapText="1"/>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0"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49" fontId="4" fillId="4" borderId="34" xfId="0" applyNumberFormat="1" applyFont="1" applyFill="1" applyBorder="1" applyAlignment="1">
      <alignment vertical="top" wrapText="1"/>
    </xf>
    <xf numFmtId="49" fontId="43" fillId="0" borderId="0" xfId="0" applyNumberFormat="1" applyFont="1" applyFill="1" applyBorder="1" applyAlignment="1">
      <alignment vertical="top"/>
    </xf>
    <xf numFmtId="49" fontId="43" fillId="0" borderId="0" xfId="0" applyNumberFormat="1" applyFont="1" applyFill="1" applyBorder="1" applyAlignment="1">
      <alignment horizontal="right" vertical="top"/>
    </xf>
    <xf numFmtId="0" fontId="43"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44" fillId="0" borderId="0" xfId="0" applyFont="1" applyAlignment="1">
      <alignment vertical="top"/>
    </xf>
    <xf numFmtId="0" fontId="45" fillId="0" borderId="0" xfId="0" applyFont="1" applyAlignment="1">
      <alignment vertical="top"/>
    </xf>
    <xf numFmtId="0" fontId="36" fillId="0" borderId="0" xfId="0" applyFont="1" applyAlignment="1">
      <alignment vertical="top"/>
    </xf>
    <xf numFmtId="0" fontId="7" fillId="0" borderId="0" xfId="0" applyFont="1" applyAlignment="1">
      <alignment vertical="top"/>
    </xf>
    <xf numFmtId="49" fontId="5" fillId="3" borderId="3" xfId="0" applyNumberFormat="1" applyFont="1" applyFill="1" applyBorder="1" applyAlignment="1">
      <alignment horizontal="center" vertical="top"/>
    </xf>
    <xf numFmtId="0" fontId="15" fillId="0" borderId="0" xfId="0" applyFont="1"/>
    <xf numFmtId="0" fontId="15" fillId="0" borderId="0" xfId="0" applyFont="1" applyAlignment="1">
      <alignment vertical="top" wrapText="1"/>
    </xf>
    <xf numFmtId="0" fontId="2" fillId="0" borderId="0" xfId="5" applyFont="1" applyAlignment="1">
      <alignment vertical="top"/>
    </xf>
    <xf numFmtId="0" fontId="36" fillId="0" borderId="0" xfId="5" applyFont="1" applyAlignment="1">
      <alignment vertical="top"/>
    </xf>
    <xf numFmtId="0" fontId="36"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46"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49" fontId="41" fillId="11" borderId="13" xfId="0" applyNumberFormat="1" applyFont="1" applyFill="1" applyBorder="1" applyAlignment="1">
      <alignment vertical="top" wrapText="1"/>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1" fillId="10" borderId="50" xfId="0" applyFont="1" applyFill="1" applyBorder="1" applyAlignment="1">
      <alignment vertical="center" wrapText="1"/>
    </xf>
    <xf numFmtId="0" fontId="10" fillId="10" borderId="51" xfId="0" applyFont="1" applyFill="1" applyBorder="1" applyAlignment="1">
      <alignment horizontal="left" vertical="center" wrapText="1"/>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38" fillId="0" borderId="0" xfId="0" applyFont="1" applyBorder="1" applyAlignment="1">
      <alignment vertical="top"/>
    </xf>
    <xf numFmtId="2" fontId="4" fillId="0" borderId="0" xfId="0" applyNumberFormat="1" applyFont="1" applyBorder="1" applyAlignment="1">
      <alignment vertical="top"/>
    </xf>
    <xf numFmtId="0" fontId="48"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6"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164" fontId="24" fillId="0" borderId="16" xfId="0" applyNumberFormat="1" applyFont="1" applyFill="1" applyBorder="1" applyAlignment="1">
      <alignment horizontal="center" vertical="top"/>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24" fillId="0" borderId="5"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5" fillId="3" borderId="30" xfId="5"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7" fillId="0" borderId="71" xfId="0" applyFont="1" applyBorder="1" applyAlignment="1">
      <alignment wrapText="1"/>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55" xfId="0" applyFont="1" applyBorder="1" applyAlignment="1">
      <alignment horizontal="center" vertical="top"/>
    </xf>
    <xf numFmtId="0" fontId="53" fillId="0" borderId="68" xfId="0" applyFont="1" applyFill="1" applyBorder="1" applyAlignment="1">
      <alignment horizontal="left" vertical="top" wrapText="1"/>
    </xf>
    <xf numFmtId="0" fontId="53" fillId="0" borderId="54" xfId="0" applyFont="1" applyFill="1" applyBorder="1" applyAlignment="1">
      <alignment horizontal="left" vertical="top" wrapText="1"/>
    </xf>
    <xf numFmtId="0" fontId="57" fillId="0" borderId="57" xfId="0" applyFont="1" applyFill="1" applyBorder="1" applyAlignment="1">
      <alignment horizontal="center" vertical="center" wrapText="1"/>
    </xf>
    <xf numFmtId="49" fontId="52" fillId="3" borderId="7" xfId="0" applyNumberFormat="1" applyFont="1" applyFill="1" applyBorder="1" applyAlignment="1">
      <alignment horizontal="center" vertical="top"/>
    </xf>
    <xf numFmtId="0" fontId="57" fillId="0" borderId="56" xfId="0" applyFont="1" applyFill="1" applyBorder="1" applyAlignment="1">
      <alignment horizontal="center" vertical="center" wrapText="1"/>
    </xf>
    <xf numFmtId="0" fontId="53" fillId="0" borderId="7" xfId="0" applyFont="1" applyFill="1" applyBorder="1" applyAlignment="1">
      <alignment horizontal="left" vertical="top" wrapText="1"/>
    </xf>
    <xf numFmtId="49" fontId="55" fillId="0" borderId="18" xfId="0" applyNumberFormat="1" applyFont="1" applyBorder="1" applyAlignment="1">
      <alignment horizontal="center" vertical="top"/>
    </xf>
    <xf numFmtId="49" fontId="55" fillId="0" borderId="0" xfId="0" applyNumberFormat="1" applyFont="1" applyBorder="1" applyAlignment="1">
      <alignment horizontal="center" vertical="top"/>
    </xf>
    <xf numFmtId="0" fontId="60" fillId="0" borderId="0" xfId="0" applyFont="1"/>
    <xf numFmtId="0" fontId="60" fillId="0" borderId="9" xfId="0" applyFont="1" applyBorder="1"/>
    <xf numFmtId="0" fontId="60" fillId="0" borderId="0" xfId="0" applyFont="1" applyBorder="1"/>
    <xf numFmtId="0" fontId="60" fillId="0" borderId="47" xfId="0" applyFont="1" applyBorder="1"/>
    <xf numFmtId="0" fontId="37" fillId="0" borderId="15" xfId="0" applyFont="1" applyFill="1" applyBorder="1" applyAlignment="1">
      <alignment horizontal="left" vertical="top" wrapText="1"/>
    </xf>
    <xf numFmtId="0" fontId="57" fillId="0" borderId="14" xfId="0" applyFont="1" applyFill="1" applyBorder="1" applyAlignment="1">
      <alignment horizontal="center" vertical="center" wrapText="1"/>
    </xf>
    <xf numFmtId="0" fontId="57" fillId="0" borderId="16" xfId="0" applyFont="1" applyFill="1" applyBorder="1" applyAlignment="1">
      <alignment horizontal="center" vertical="center" wrapText="1"/>
    </xf>
    <xf numFmtId="0" fontId="37" fillId="0" borderId="61" xfId="0" applyFont="1" applyFill="1" applyBorder="1" applyAlignment="1">
      <alignment horizontal="left" vertical="top" wrapText="1"/>
    </xf>
    <xf numFmtId="49" fontId="52" fillId="3" borderId="40" xfId="0" applyNumberFormat="1" applyFont="1" applyFill="1" applyBorder="1" applyAlignment="1">
      <alignment horizontal="center" vertical="top"/>
    </xf>
    <xf numFmtId="49" fontId="57" fillId="0" borderId="42" xfId="0" applyNumberFormat="1" applyFont="1" applyBorder="1" applyAlignment="1">
      <alignment horizontal="center" vertical="top"/>
    </xf>
    <xf numFmtId="49" fontId="57" fillId="0" borderId="43" xfId="0" applyNumberFormat="1" applyFont="1" applyBorder="1" applyAlignment="1">
      <alignment horizontal="center" vertical="top"/>
    </xf>
    <xf numFmtId="0" fontId="62" fillId="5" borderId="12" xfId="0" applyFont="1" applyFill="1" applyBorder="1" applyAlignment="1">
      <alignment horizontal="center" vertical="top"/>
    </xf>
    <xf numFmtId="164" fontId="52" fillId="5" borderId="29" xfId="0" applyNumberFormat="1" applyFont="1" applyFill="1" applyBorder="1" applyAlignment="1">
      <alignment horizontal="center" vertical="center"/>
    </xf>
    <xf numFmtId="164" fontId="52" fillId="5" borderId="21" xfId="0" applyNumberFormat="1" applyFont="1" applyFill="1" applyBorder="1" applyAlignment="1">
      <alignment horizontal="center" vertical="center"/>
    </xf>
    <xf numFmtId="164" fontId="52" fillId="5" borderId="12" xfId="0" applyNumberFormat="1" applyFont="1" applyFill="1" applyBorder="1" applyAlignment="1">
      <alignment horizontal="center" vertical="center"/>
    </xf>
    <xf numFmtId="0" fontId="37" fillId="0" borderId="13" xfId="0" applyFont="1" applyFill="1" applyBorder="1" applyAlignment="1">
      <alignment horizontal="left" vertical="top" wrapText="1"/>
    </xf>
    <xf numFmtId="0" fontId="57" fillId="0" borderId="1" xfId="0" applyFont="1" applyFill="1" applyBorder="1" applyAlignment="1">
      <alignment horizontal="center" vertical="center" wrapText="1"/>
    </xf>
    <xf numFmtId="0" fontId="57" fillId="0" borderId="2" xfId="0" applyFont="1" applyFill="1" applyBorder="1" applyAlignment="1">
      <alignment horizontal="center" vertical="center" wrapText="1"/>
    </xf>
    <xf numFmtId="49" fontId="52" fillId="3" borderId="35" xfId="0" applyNumberFormat="1" applyFont="1" applyFill="1" applyBorder="1" applyAlignment="1">
      <alignment horizontal="center" vertical="top"/>
    </xf>
    <xf numFmtId="164" fontId="58" fillId="0" borderId="35" xfId="0" applyNumberFormat="1" applyFont="1" applyBorder="1" applyAlignment="1">
      <alignment horizontal="center" vertical="center"/>
    </xf>
    <xf numFmtId="164" fontId="58" fillId="4" borderId="50" xfId="0" applyNumberFormat="1" applyFont="1" applyFill="1" applyBorder="1" applyAlignment="1">
      <alignment horizontal="center" vertical="center" wrapText="1"/>
    </xf>
    <xf numFmtId="164" fontId="58" fillId="4" borderId="75" xfId="0" applyNumberFormat="1" applyFont="1" applyFill="1" applyBorder="1" applyAlignment="1">
      <alignment horizontal="center" vertical="center" wrapText="1"/>
    </xf>
    <xf numFmtId="0" fontId="37" fillId="0" borderId="39" xfId="0" applyFont="1" applyFill="1" applyBorder="1" applyAlignment="1">
      <alignment horizontal="left" vertical="top" wrapText="1"/>
    </xf>
    <xf numFmtId="0" fontId="57" fillId="0" borderId="30" xfId="0" applyFont="1" applyFill="1" applyBorder="1" applyAlignment="1">
      <alignment horizontal="center" vertical="center" wrapText="1"/>
    </xf>
    <xf numFmtId="0" fontId="57" fillId="0" borderId="31" xfId="0" applyFont="1" applyFill="1" applyBorder="1" applyAlignment="1">
      <alignment horizontal="center" vertical="center" wrapText="1"/>
    </xf>
    <xf numFmtId="164" fontId="58" fillId="0" borderId="18" xfId="0" applyNumberFormat="1" applyFont="1" applyFill="1" applyBorder="1" applyAlignment="1">
      <alignment horizontal="center" vertical="center"/>
    </xf>
    <xf numFmtId="164" fontId="58" fillId="0" borderId="47" xfId="0" applyNumberFormat="1" applyFont="1" applyFill="1" applyBorder="1" applyAlignment="1">
      <alignment horizontal="center" vertical="center"/>
    </xf>
    <xf numFmtId="0" fontId="37" fillId="0" borderId="6" xfId="0" applyFont="1" applyFill="1" applyBorder="1" applyAlignment="1">
      <alignment horizontal="left" vertical="top" wrapText="1"/>
    </xf>
    <xf numFmtId="0" fontId="57" fillId="0" borderId="30" xfId="0" applyFont="1" applyFill="1" applyBorder="1" applyAlignment="1">
      <alignment horizontal="center" vertical="top" wrapText="1"/>
    </xf>
    <xf numFmtId="0" fontId="57" fillId="0" borderId="31" xfId="0" applyFont="1" applyFill="1" applyBorder="1" applyAlignment="1">
      <alignment horizontal="center" vertical="top" wrapText="1"/>
    </xf>
    <xf numFmtId="49" fontId="52" fillId="3" borderId="22" xfId="0" applyNumberFormat="1" applyFont="1" applyFill="1" applyBorder="1" applyAlignment="1">
      <alignment horizontal="center" vertical="top"/>
    </xf>
    <xf numFmtId="164" fontId="52" fillId="3" borderId="4" xfId="0" applyNumberFormat="1" applyFont="1" applyFill="1" applyBorder="1" applyAlignment="1">
      <alignment horizontal="center" vertical="center"/>
    </xf>
    <xf numFmtId="0" fontId="58" fillId="3" borderId="23" xfId="0" applyFont="1" applyFill="1" applyBorder="1" applyAlignment="1">
      <alignment vertical="top" wrapText="1"/>
    </xf>
    <xf numFmtId="0" fontId="57" fillId="3" borderId="23" xfId="0" applyFont="1" applyFill="1" applyBorder="1" applyAlignment="1">
      <alignment horizontal="center" vertical="top" wrapText="1"/>
    </xf>
    <xf numFmtId="0" fontId="57" fillId="3" borderId="24" xfId="0" applyFont="1" applyFill="1" applyBorder="1" applyAlignment="1">
      <alignment horizontal="center" vertical="top" wrapText="1"/>
    </xf>
    <xf numFmtId="49" fontId="52" fillId="3" borderId="4" xfId="0" applyNumberFormat="1" applyFont="1" applyFill="1" applyBorder="1" applyAlignment="1">
      <alignment horizontal="center" vertical="top"/>
    </xf>
    <xf numFmtId="0" fontId="53" fillId="0" borderId="41" xfId="0" applyFont="1" applyFill="1" applyBorder="1" applyAlignment="1">
      <alignment horizontal="left" vertical="top" wrapText="1"/>
    </xf>
    <xf numFmtId="164" fontId="52" fillId="3" borderId="22" xfId="0" applyNumberFormat="1" applyFont="1" applyFill="1" applyBorder="1" applyAlignment="1">
      <alignment horizontal="center" vertical="center"/>
    </xf>
    <xf numFmtId="164" fontId="52" fillId="3" borderId="49" xfId="0" applyNumberFormat="1" applyFont="1" applyFill="1" applyBorder="1" applyAlignment="1">
      <alignment horizontal="center" vertical="center"/>
    </xf>
    <xf numFmtId="164" fontId="58" fillId="4" borderId="35" xfId="0" applyNumberFormat="1" applyFont="1" applyFill="1" applyBorder="1" applyAlignment="1">
      <alignment horizontal="center" vertical="center" wrapText="1"/>
    </xf>
    <xf numFmtId="164" fontId="58" fillId="0" borderId="7" xfId="0" applyNumberFormat="1" applyFont="1" applyFill="1" applyBorder="1" applyAlignment="1">
      <alignment horizontal="center" vertical="center"/>
    </xf>
    <xf numFmtId="0" fontId="57" fillId="0" borderId="41" xfId="0" applyFont="1" applyFill="1" applyBorder="1" applyAlignment="1">
      <alignment horizontal="center" vertical="top" wrapText="1"/>
    </xf>
    <xf numFmtId="0" fontId="56" fillId="0" borderId="41" xfId="0" applyFont="1" applyFill="1" applyBorder="1" applyAlignment="1">
      <alignment horizontal="left" vertical="top" wrapText="1"/>
    </xf>
    <xf numFmtId="164" fontId="52" fillId="2" borderId="3" xfId="0" applyNumberFormat="1" applyFont="1" applyFill="1" applyBorder="1" applyAlignment="1">
      <alignment horizontal="center" vertical="top"/>
    </xf>
    <xf numFmtId="0" fontId="57" fillId="2" borderId="23" xfId="0" applyFont="1" applyFill="1" applyBorder="1" applyAlignment="1">
      <alignment vertical="top"/>
    </xf>
    <xf numFmtId="0" fontId="57" fillId="2" borderId="24" xfId="0" applyFont="1" applyFill="1" applyBorder="1" applyAlignment="1">
      <alignment vertical="top"/>
    </xf>
    <xf numFmtId="164" fontId="59" fillId="6" borderId="33"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164" fontId="24" fillId="0" borderId="76" xfId="0" applyNumberFormat="1" applyFont="1" applyFill="1" applyBorder="1" applyAlignment="1">
      <alignment horizontal="center" vertical="top"/>
    </xf>
    <xf numFmtId="164" fontId="24" fillId="4" borderId="17" xfId="0" applyNumberFormat="1" applyFont="1" applyFill="1" applyBorder="1" applyAlignment="1">
      <alignment horizontal="center" vertical="top"/>
    </xf>
    <xf numFmtId="164" fontId="29" fillId="5" borderId="13" xfId="0" applyNumberFormat="1" applyFont="1" applyFill="1" applyBorder="1" applyAlignment="1">
      <alignment horizontal="center" vertical="top"/>
    </xf>
    <xf numFmtId="164" fontId="29"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5" borderId="3" xfId="0" applyNumberFormat="1" applyFont="1" applyFill="1" applyBorder="1" applyAlignment="1">
      <alignment horizontal="center" vertical="top"/>
    </xf>
    <xf numFmtId="0" fontId="2" fillId="15" borderId="32" xfId="0" applyFont="1" applyFill="1" applyBorder="1" applyAlignment="1">
      <alignment vertical="top"/>
    </xf>
    <xf numFmtId="0" fontId="2" fillId="15" borderId="23" xfId="0" applyFont="1" applyFill="1" applyBorder="1" applyAlignment="1">
      <alignment vertical="top"/>
    </xf>
    <xf numFmtId="0" fontId="2" fillId="15" borderId="24" xfId="0" applyFont="1" applyFill="1" applyBorder="1" applyAlignment="1">
      <alignment vertical="top"/>
    </xf>
    <xf numFmtId="164" fontId="6" fillId="0" borderId="7" xfId="0" applyNumberFormat="1" applyFont="1" applyFill="1" applyBorder="1" applyAlignment="1">
      <alignment horizontal="right" vertical="top"/>
    </xf>
    <xf numFmtId="164" fontId="50" fillId="3" borderId="3" xfId="0" applyNumberFormat="1" applyFont="1" applyFill="1" applyBorder="1" applyAlignment="1">
      <alignment horizontal="center" vertical="top"/>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2" borderId="34"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 fontId="4" fillId="0" borderId="57" xfId="0" applyNumberFormat="1"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164" fontId="3" fillId="0" borderId="26" xfId="0" applyNumberFormat="1" applyFont="1" applyFill="1" applyBorder="1" applyAlignment="1">
      <alignment horizontal="center" vertical="top" wrapText="1"/>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18" xfId="0" applyFont="1" applyFill="1" applyBorder="1" applyAlignment="1">
      <alignment horizontal="center" vertical="top" wrapText="1"/>
    </xf>
    <xf numFmtId="164"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4" fillId="11" borderId="15" xfId="0" applyFont="1" applyFill="1" applyBorder="1" applyAlignment="1">
      <alignment wrapText="1"/>
    </xf>
    <xf numFmtId="49" fontId="2" fillId="0" borderId="43" xfId="0" applyNumberFormat="1" applyFont="1" applyBorder="1" applyAlignment="1">
      <alignment horizontal="center" vertical="top"/>
    </xf>
    <xf numFmtId="164" fontId="29" fillId="5" borderId="29" xfId="0" applyNumberFormat="1" applyFont="1" applyFill="1" applyBorder="1" applyAlignment="1">
      <alignment horizontal="center" vertical="center"/>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5" fillId="3" borderId="4" xfId="0" applyNumberFormat="1" applyFont="1" applyFill="1" applyBorder="1" applyAlignment="1">
      <alignment horizontal="center" vertical="center"/>
    </xf>
    <xf numFmtId="164" fontId="29" fillId="6" borderId="33" xfId="0" applyNumberFormat="1" applyFont="1" applyFill="1" applyBorder="1" applyAlignment="1">
      <alignment horizontal="center" vertical="center"/>
    </xf>
    <xf numFmtId="164" fontId="6" fillId="0" borderId="65"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11" borderId="43" xfId="0" applyNumberFormat="1" applyFont="1" applyFill="1" applyBorder="1" applyAlignment="1">
      <alignment horizontal="center" vertical="top"/>
    </xf>
    <xf numFmtId="0" fontId="4" fillId="11" borderId="43" xfId="0" applyFont="1" applyFill="1" applyBorder="1" applyAlignment="1">
      <alignment horizontal="left" vertical="top" wrapText="1"/>
    </xf>
    <xf numFmtId="49" fontId="17" fillId="11" borderId="43" xfId="0" applyNumberFormat="1" applyFont="1" applyFill="1" applyBorder="1" applyAlignment="1">
      <alignment horizontal="center" vertical="top" wrapText="1"/>
    </xf>
    <xf numFmtId="49" fontId="2" fillId="11" borderId="43"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center"/>
    </xf>
    <xf numFmtId="164" fontId="5" fillId="11" borderId="43" xfId="0" applyNumberFormat="1" applyFont="1" applyFill="1" applyBorder="1" applyAlignment="1">
      <alignment horizontal="center" vertical="center"/>
    </xf>
    <xf numFmtId="49" fontId="4" fillId="11" borderId="44" xfId="0" applyNumberFormat="1" applyFont="1" applyFill="1" applyBorder="1" applyAlignment="1">
      <alignment vertical="top" wrapText="1"/>
    </xf>
    <xf numFmtId="49" fontId="19" fillId="11" borderId="43" xfId="0" applyNumberFormat="1" applyFont="1" applyFill="1" applyBorder="1" applyAlignment="1">
      <alignment horizontal="center" vertical="top"/>
    </xf>
    <xf numFmtId="49" fontId="19" fillId="11" borderId="45"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5" fillId="0" borderId="19" xfId="0" applyFont="1" applyFill="1" applyBorder="1" applyAlignment="1">
      <alignment horizontal="center" vertical="top"/>
    </xf>
    <xf numFmtId="0" fontId="25" fillId="0" borderId="0" xfId="0" applyFont="1" applyFill="1" applyBorder="1" applyAlignment="1">
      <alignment horizontal="center" vertical="top"/>
    </xf>
    <xf numFmtId="0" fontId="25" fillId="0" borderId="20" xfId="0" applyFont="1" applyFill="1" applyBorder="1" applyAlignment="1">
      <alignment horizontal="center" vertical="top"/>
    </xf>
    <xf numFmtId="0" fontId="2" fillId="0" borderId="24" xfId="0" applyNumberFormat="1" applyFont="1" applyFill="1" applyBorder="1" applyAlignment="1">
      <alignment horizontal="center" vertical="top"/>
    </xf>
    <xf numFmtId="0" fontId="63" fillId="4" borderId="43" xfId="0" applyFont="1" applyFill="1" applyBorder="1" applyAlignment="1">
      <alignment horizontal="left" vertical="top" wrapText="1"/>
    </xf>
    <xf numFmtId="9" fontId="64" fillId="0" borderId="43" xfId="0" applyNumberFormat="1" applyFont="1" applyFill="1" applyBorder="1" applyAlignment="1">
      <alignment horizontal="center" vertical="top"/>
    </xf>
    <xf numFmtId="9" fontId="64" fillId="0" borderId="45" xfId="0" applyNumberFormat="1"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 fontId="2" fillId="0" borderId="19" xfId="0" applyNumberFormat="1" applyFont="1" applyFill="1" applyBorder="1" applyAlignment="1">
      <alignment horizontal="center" vertical="top"/>
    </xf>
    <xf numFmtId="9" fontId="25" fillId="0" borderId="0" xfId="0" applyNumberFormat="1" applyFont="1" applyFill="1" applyBorder="1" applyAlignment="1">
      <alignment horizontal="center" vertical="top"/>
    </xf>
    <xf numFmtId="9" fontId="25" fillId="0" borderId="47" xfId="0" applyNumberFormat="1" applyFont="1" applyFill="1" applyBorder="1" applyAlignment="1">
      <alignment horizontal="center" vertical="top"/>
    </xf>
    <xf numFmtId="0" fontId="25" fillId="2" borderId="23" xfId="0" applyFont="1" applyFill="1" applyBorder="1" applyAlignment="1">
      <alignment vertical="top"/>
    </xf>
    <xf numFmtId="0" fontId="25" fillId="2" borderId="24" xfId="0" applyFont="1" applyFill="1" applyBorder="1" applyAlignment="1">
      <alignment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24" fillId="0" borderId="36" xfId="0" applyNumberFormat="1" applyFont="1" applyBorder="1" applyAlignment="1">
      <alignment horizontal="center" vertical="center"/>
    </xf>
    <xf numFmtId="0" fontId="35" fillId="0" borderId="55" xfId="0" applyFont="1" applyBorder="1" applyAlignment="1">
      <alignment horizontal="center" vertical="top"/>
    </xf>
    <xf numFmtId="0" fontId="35" fillId="0" borderId="58" xfId="0" applyFont="1" applyBorder="1" applyAlignment="1">
      <alignment horizontal="center" vertical="top"/>
    </xf>
    <xf numFmtId="0" fontId="35" fillId="0" borderId="55" xfId="0" applyFont="1" applyFill="1" applyBorder="1" applyAlignment="1">
      <alignment horizontal="center" vertical="top" wrapText="1"/>
    </xf>
    <xf numFmtId="0" fontId="35" fillId="0" borderId="42" xfId="0" applyFont="1" applyFill="1" applyBorder="1" applyAlignment="1">
      <alignment horizontal="center" vertical="top" wrapText="1"/>
    </xf>
    <xf numFmtId="0" fontId="35" fillId="0" borderId="43" xfId="0" applyFont="1" applyFill="1" applyBorder="1" applyAlignment="1">
      <alignment horizontal="center" vertical="top" wrapText="1"/>
    </xf>
    <xf numFmtId="49" fontId="25" fillId="0" borderId="26" xfId="0" applyNumberFormat="1" applyFont="1" applyFill="1" applyBorder="1" applyAlignment="1">
      <alignment horizontal="center" vertical="top"/>
    </xf>
    <xf numFmtId="49" fontId="25" fillId="0" borderId="27" xfId="0" applyNumberFormat="1" applyFont="1" applyFill="1" applyBorder="1" applyAlignment="1">
      <alignment horizontal="center" vertical="top"/>
    </xf>
    <xf numFmtId="1" fontId="25" fillId="0" borderId="26"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34" xfId="0" applyNumberFormat="1" applyFont="1" applyFill="1" applyBorder="1" applyAlignment="1">
      <alignment vertical="top"/>
    </xf>
    <xf numFmtId="164" fontId="10" fillId="0" borderId="26" xfId="0" applyNumberFormat="1" applyFont="1" applyFill="1" applyBorder="1" applyAlignment="1">
      <alignment vertical="top"/>
    </xf>
    <xf numFmtId="164" fontId="10" fillId="10" borderId="27" xfId="0" applyNumberFormat="1" applyFont="1" applyFill="1" applyBorder="1" applyAlignment="1">
      <alignment vertical="top"/>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0" fontId="4" fillId="10" borderId="15" xfId="0" applyFont="1" applyFill="1" applyBorder="1" applyAlignment="1">
      <alignment vertical="center" wrapText="1"/>
    </xf>
    <xf numFmtId="164" fontId="5" fillId="13" borderId="21" xfId="0" applyNumberFormat="1" applyFont="1" applyFill="1" applyBorder="1" applyAlignment="1">
      <alignment horizontal="center" vertical="top"/>
    </xf>
    <xf numFmtId="0" fontId="19" fillId="0" borderId="55" xfId="0" applyFont="1" applyBorder="1" applyAlignment="1">
      <alignment horizontal="center" vertical="center"/>
    </xf>
    <xf numFmtId="164" fontId="24" fillId="4" borderId="55" xfId="0" applyNumberFormat="1"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7" xfId="0" applyNumberFormat="1" applyFont="1" applyFill="1" applyBorder="1" applyAlignment="1">
      <alignment horizontal="center" vertical="center"/>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30" fillId="5" borderId="8" xfId="0" applyFont="1" applyFill="1" applyBorder="1" applyAlignment="1">
      <alignment horizontal="center" vertical="top"/>
    </xf>
    <xf numFmtId="164" fontId="29" fillId="5" borderId="79" xfId="0" applyNumberFormat="1" applyFont="1" applyFill="1" applyBorder="1" applyAlignment="1">
      <alignment horizontal="center" vertical="center"/>
    </xf>
    <xf numFmtId="164" fontId="29" fillId="5" borderId="77" xfId="0" applyNumberFormat="1" applyFont="1" applyFill="1" applyBorder="1" applyAlignment="1">
      <alignment horizontal="center" vertical="center"/>
    </xf>
    <xf numFmtId="164" fontId="29" fillId="5" borderId="8" xfId="0" applyNumberFormat="1" applyFont="1" applyFill="1" applyBorder="1" applyAlignment="1">
      <alignment horizontal="center" vertical="center"/>
    </xf>
    <xf numFmtId="0" fontId="6" fillId="0" borderId="5" xfId="5"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0" borderId="6" xfId="5" applyNumberFormat="1" applyFont="1" applyFill="1" applyBorder="1" applyAlignment="1">
      <alignment horizontal="center" vertical="top"/>
    </xf>
    <xf numFmtId="0" fontId="6" fillId="4" borderId="0" xfId="0" applyFont="1" applyFill="1" applyBorder="1" applyAlignment="1">
      <alignment horizontal="left" vertical="top" wrapText="1"/>
    </xf>
    <xf numFmtId="164" fontId="5" fillId="15" borderId="49" xfId="0" applyNumberFormat="1" applyFont="1" applyFill="1" applyBorder="1" applyAlignment="1">
      <alignment horizontal="center" vertical="top"/>
    </xf>
    <xf numFmtId="0" fontId="36" fillId="0" borderId="0" xfId="0" applyNumberFormat="1" applyFont="1" applyAlignment="1">
      <alignment vertical="top"/>
    </xf>
    <xf numFmtId="0" fontId="36" fillId="0" borderId="0" xfId="0" applyFont="1" applyAlignment="1">
      <alignment horizontal="center" vertical="top"/>
    </xf>
    <xf numFmtId="164" fontId="5" fillId="14" borderId="53" xfId="0" applyNumberFormat="1" applyFont="1" applyFill="1" applyBorder="1" applyAlignment="1">
      <alignment horizontal="center" vertical="center"/>
    </xf>
    <xf numFmtId="0" fontId="19" fillId="0" borderId="5" xfId="0" applyFont="1" applyFill="1" applyBorder="1" applyAlignment="1">
      <alignment horizontal="center" vertical="top"/>
    </xf>
    <xf numFmtId="164" fontId="6" fillId="0" borderId="17" xfId="0" applyNumberFormat="1" applyFont="1" applyBorder="1" applyAlignment="1">
      <alignment horizontal="center" vertical="top"/>
    </xf>
    <xf numFmtId="164" fontId="6" fillId="0" borderId="25" xfId="0" applyNumberFormat="1" applyFont="1" applyBorder="1" applyAlignment="1">
      <alignment horizontal="center" vertical="top"/>
    </xf>
    <xf numFmtId="164" fontId="6" fillId="4" borderId="5" xfId="0" applyNumberFormat="1" applyFont="1" applyFill="1" applyBorder="1" applyAlignment="1">
      <alignment horizontal="center" vertical="top" wrapText="1"/>
    </xf>
    <xf numFmtId="0" fontId="24"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164" fontId="29" fillId="5"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5"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164" fontId="5" fillId="11" borderId="52" xfId="0" applyNumberFormat="1" applyFont="1" applyFill="1" applyBorder="1" applyAlignment="1">
      <alignment horizontal="center" vertical="center"/>
    </xf>
    <xf numFmtId="164" fontId="5" fillId="14" borderId="59" xfId="0" applyNumberFormat="1" applyFont="1" applyFill="1" applyBorder="1" applyAlignment="1">
      <alignment horizontal="center" vertical="center"/>
    </xf>
    <xf numFmtId="49" fontId="5" fillId="2" borderId="34" xfId="0" applyNumberFormat="1" applyFont="1" applyFill="1" applyBorder="1" applyAlignment="1">
      <alignment vertical="top"/>
    </xf>
    <xf numFmtId="0" fontId="2" fillId="0" borderId="5" xfId="0" applyFont="1" applyFill="1" applyBorder="1" applyAlignment="1">
      <alignment vertical="top" wrapText="1"/>
    </xf>
    <xf numFmtId="164" fontId="6" fillId="0" borderId="5" xfId="0" applyNumberFormat="1" applyFont="1" applyBorder="1" applyAlignment="1">
      <alignment vertical="top"/>
    </xf>
    <xf numFmtId="164" fontId="6" fillId="0" borderId="5" xfId="0" applyNumberFormat="1" applyFont="1" applyFill="1" applyBorder="1" applyAlignment="1">
      <alignment vertical="center"/>
    </xf>
    <xf numFmtId="164" fontId="6" fillId="0" borderId="5" xfId="0" applyNumberFormat="1" applyFont="1" applyFill="1" applyBorder="1" applyAlignment="1">
      <alignment vertical="center" wrapText="1"/>
    </xf>
    <xf numFmtId="49" fontId="5" fillId="2" borderId="39" xfId="0" applyNumberFormat="1" applyFont="1" applyFill="1" applyBorder="1" applyAlignment="1">
      <alignment vertical="top"/>
    </xf>
    <xf numFmtId="164" fontId="5" fillId="14" borderId="42" xfId="0" applyNumberFormat="1" applyFont="1" applyFill="1" applyBorder="1" applyAlignment="1">
      <alignment horizontal="center" vertical="center"/>
    </xf>
    <xf numFmtId="164" fontId="6" fillId="4" borderId="67" xfId="0" applyNumberFormat="1" applyFont="1" applyFill="1" applyBorder="1" applyAlignment="1">
      <alignment horizontal="center" vertical="top"/>
    </xf>
    <xf numFmtId="0" fontId="18" fillId="5" borderId="53" xfId="0" applyFont="1" applyFill="1" applyBorder="1" applyAlignment="1">
      <alignment horizontal="center" vertical="top"/>
    </xf>
    <xf numFmtId="0" fontId="18" fillId="14" borderId="12" xfId="0" applyFont="1" applyFill="1" applyBorder="1" applyAlignment="1">
      <alignment horizontal="center" vertical="top"/>
    </xf>
    <xf numFmtId="164" fontId="5" fillId="14" borderId="12" xfId="0" applyNumberFormat="1" applyFont="1" applyFill="1" applyBorder="1" applyAlignment="1">
      <alignment horizontal="center" vertical="top"/>
    </xf>
    <xf numFmtId="164" fontId="5" fillId="14" borderId="21" xfId="0" applyNumberFormat="1" applyFont="1" applyFill="1" applyBorder="1" applyAlignment="1">
      <alignment horizontal="center" vertical="top"/>
    </xf>
    <xf numFmtId="0" fontId="6" fillId="0" borderId="5" xfId="0" applyFont="1" applyFill="1" applyBorder="1" applyAlignment="1">
      <alignment horizontal="left" vertical="top" wrapText="1"/>
    </xf>
    <xf numFmtId="49" fontId="2" fillId="0" borderId="15"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0" fontId="6" fillId="0" borderId="51" xfId="0" applyFont="1" applyFill="1" applyBorder="1" applyAlignment="1">
      <alignment horizontal="left" vertical="top" wrapText="1"/>
    </xf>
    <xf numFmtId="49" fontId="2" fillId="0" borderId="61" xfId="0" applyNumberFormat="1" applyFont="1" applyFill="1" applyBorder="1" applyAlignment="1">
      <alignment horizontal="center" vertical="top"/>
    </xf>
    <xf numFmtId="164" fontId="5" fillId="11" borderId="59" xfId="0" applyNumberFormat="1" applyFont="1" applyFill="1" applyBorder="1" applyAlignment="1">
      <alignment horizontal="center" vertical="top"/>
    </xf>
    <xf numFmtId="49" fontId="5" fillId="3" borderId="40" xfId="0" applyNumberFormat="1" applyFont="1" applyFill="1" applyBorder="1" applyAlignment="1">
      <alignment horizontal="right" vertical="top"/>
    </xf>
    <xf numFmtId="0" fontId="2" fillId="0" borderId="67" xfId="0" applyFont="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4" borderId="50" xfId="0" applyNumberFormat="1" applyFont="1" applyFill="1" applyBorder="1" applyAlignment="1">
      <alignment horizontal="center" vertical="top" wrapText="1"/>
    </xf>
    <xf numFmtId="0" fontId="18" fillId="5" borderId="21" xfId="0" applyFont="1" applyFill="1" applyBorder="1" applyAlignment="1">
      <alignment horizontal="center" vertical="top"/>
    </xf>
    <xf numFmtId="0" fontId="2" fillId="0" borderId="66" xfId="0" applyFont="1" applyBorder="1" applyAlignment="1">
      <alignment horizontal="center" vertical="top" wrapText="1"/>
    </xf>
    <xf numFmtId="164" fontId="24" fillId="11" borderId="14" xfId="0" applyNumberFormat="1" applyFont="1" applyFill="1" applyBorder="1" applyAlignment="1">
      <alignment horizontal="center" vertical="top"/>
    </xf>
    <xf numFmtId="164" fontId="24" fillId="11" borderId="16" xfId="0" applyNumberFormat="1" applyFont="1" applyFill="1" applyBorder="1" applyAlignment="1">
      <alignment horizontal="center" vertical="top"/>
    </xf>
    <xf numFmtId="164" fontId="6" fillId="0" borderId="19" xfId="0" applyNumberFormat="1" applyFont="1" applyFill="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4" borderId="18" xfId="0" applyNumberFormat="1" applyFont="1" applyFill="1" applyBorder="1" applyAlignment="1">
      <alignment horizontal="center" vertical="top" wrapText="1"/>
    </xf>
    <xf numFmtId="0" fontId="2" fillId="11" borderId="15" xfId="0" applyFont="1" applyFill="1" applyBorder="1" applyAlignment="1">
      <alignment horizontal="center" vertical="top" wrapText="1"/>
    </xf>
    <xf numFmtId="164" fontId="6" fillId="0" borderId="28" xfId="0" applyNumberFormat="1" applyFont="1" applyFill="1" applyBorder="1" applyAlignment="1">
      <alignment horizontal="center" vertical="top" wrapText="1"/>
    </xf>
    <xf numFmtId="164" fontId="5" fillId="3" borderId="30" xfId="0" applyNumberFormat="1" applyFont="1" applyFill="1" applyBorder="1" applyAlignment="1">
      <alignment horizontal="center" vertical="top"/>
    </xf>
    <xf numFmtId="164" fontId="6" fillId="4" borderId="66" xfId="0" applyNumberFormat="1" applyFont="1" applyFill="1" applyBorder="1" applyAlignment="1">
      <alignment horizontal="center" vertical="top" wrapText="1"/>
    </xf>
    <xf numFmtId="164" fontId="5" fillId="5" borderId="19" xfId="0" applyNumberFormat="1" applyFont="1" applyFill="1" applyBorder="1" applyAlignment="1">
      <alignment horizontal="center" vertical="top"/>
    </xf>
    <xf numFmtId="0" fontId="2" fillId="3" borderId="32" xfId="0" applyFont="1" applyFill="1" applyBorder="1" applyAlignment="1">
      <alignment horizontal="center" vertical="top" wrapText="1"/>
    </xf>
    <xf numFmtId="164" fontId="5" fillId="2" borderId="4" xfId="0" applyNumberFormat="1" applyFont="1" applyFill="1" applyBorder="1" applyAlignment="1">
      <alignment horizontal="center" vertical="top"/>
    </xf>
    <xf numFmtId="0" fontId="2" fillId="16" borderId="32" xfId="0" applyFont="1" applyFill="1" applyBorder="1" applyAlignment="1">
      <alignment vertical="top"/>
    </xf>
    <xf numFmtId="0" fontId="2" fillId="16" borderId="23" xfId="0" applyFont="1" applyFill="1" applyBorder="1" applyAlignment="1">
      <alignment vertical="top"/>
    </xf>
    <xf numFmtId="0" fontId="4" fillId="16" borderId="24" xfId="0" applyFont="1" applyFill="1" applyBorder="1" applyAlignment="1">
      <alignment horizontal="center" vertical="top"/>
    </xf>
    <xf numFmtId="0" fontId="34" fillId="0" borderId="0" xfId="0" applyFont="1" applyAlignment="1">
      <alignment horizontal="left" vertical="top"/>
    </xf>
    <xf numFmtId="0" fontId="23" fillId="0" borderId="0" xfId="0" applyFont="1" applyAlignment="1">
      <alignment vertical="top"/>
    </xf>
    <xf numFmtId="0" fontId="65" fillId="0" borderId="0" xfId="0" applyFont="1" applyAlignment="1">
      <alignment vertical="top"/>
    </xf>
    <xf numFmtId="164" fontId="6" fillId="11" borderId="52"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xf>
    <xf numFmtId="0" fontId="6" fillId="0" borderId="5" xfId="0" applyFont="1" applyFill="1" applyBorder="1" applyAlignment="1">
      <alignment horizontal="center" vertical="top"/>
    </xf>
    <xf numFmtId="164" fontId="6" fillId="11" borderId="14" xfId="0" applyNumberFormat="1" applyFont="1" applyFill="1" applyBorder="1" applyAlignment="1">
      <alignment horizontal="center" vertical="top"/>
    </xf>
    <xf numFmtId="0" fontId="4" fillId="0" borderId="31" xfId="0" applyFont="1" applyFill="1" applyBorder="1" applyAlignment="1">
      <alignment horizontal="left" vertical="top" wrapText="1"/>
    </xf>
    <xf numFmtId="0" fontId="6" fillId="0" borderId="50" xfId="0" applyFont="1" applyFill="1" applyBorder="1" applyAlignment="1">
      <alignment horizontal="center" vertical="top" wrapText="1"/>
    </xf>
    <xf numFmtId="49" fontId="20" fillId="0" borderId="0" xfId="0" applyNumberFormat="1"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2" fillId="0" borderId="31" xfId="0" applyNumberFormat="1" applyFont="1" applyFill="1" applyBorder="1" applyAlignment="1">
      <alignment horizontal="center" vertical="top"/>
    </xf>
    <xf numFmtId="0" fontId="4" fillId="0" borderId="39" xfId="0" applyFont="1" applyFill="1" applyBorder="1" applyAlignment="1">
      <alignment horizontal="left" vertical="top" wrapText="1"/>
    </xf>
    <xf numFmtId="0" fontId="2" fillId="0" borderId="30"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50" xfId="0" applyFont="1" applyFill="1" applyBorder="1" applyAlignment="1">
      <alignment horizontal="center" vertical="top"/>
    </xf>
    <xf numFmtId="0" fontId="4" fillId="10" borderId="69" xfId="0" applyFont="1" applyFill="1" applyBorder="1" applyAlignment="1">
      <alignment horizontal="left" vertical="top" wrapText="1"/>
    </xf>
    <xf numFmtId="0" fontId="4" fillId="0" borderId="36" xfId="0" applyFont="1" applyFill="1" applyBorder="1" applyAlignment="1">
      <alignment horizontal="center" vertical="top" wrapText="1"/>
    </xf>
    <xf numFmtId="0" fontId="10" fillId="0" borderId="0" xfId="0" applyFont="1" applyFill="1" applyBorder="1" applyAlignment="1">
      <alignment horizontal="center" vertical="top"/>
    </xf>
    <xf numFmtId="0" fontId="10" fillId="0" borderId="0" xfId="0" applyFont="1" applyFill="1" applyBorder="1" applyAlignment="1">
      <alignment vertical="top"/>
    </xf>
    <xf numFmtId="0" fontId="31" fillId="0" borderId="0" xfId="0" applyFont="1" applyFill="1" applyBorder="1" applyAlignment="1">
      <alignment vertical="top"/>
    </xf>
    <xf numFmtId="0" fontId="36" fillId="0" borderId="0" xfId="0" applyNumberFormat="1" applyFont="1" applyFill="1" applyBorder="1" applyAlignment="1">
      <alignment vertical="top"/>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66" fillId="0" borderId="0" xfId="0" applyFont="1" applyFill="1" applyBorder="1" applyAlignment="1">
      <alignment vertical="top"/>
    </xf>
    <xf numFmtId="49" fontId="5" fillId="7" borderId="34" xfId="0" applyNumberFormat="1" applyFont="1" applyFill="1" applyBorder="1" applyAlignment="1">
      <alignment horizontal="center" vertical="top"/>
    </xf>
    <xf numFmtId="164" fontId="6" fillId="0" borderId="35"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66"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164" fontId="24"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0" fontId="4" fillId="0" borderId="78" xfId="0" applyFont="1" applyFill="1" applyBorder="1" applyAlignment="1">
      <alignment wrapText="1"/>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0" fontId="4" fillId="0" borderId="30" xfId="0" applyNumberFormat="1" applyFont="1" applyFill="1" applyBorder="1" applyAlignment="1">
      <alignment horizontal="left" vertical="top" wrapText="1"/>
    </xf>
    <xf numFmtId="0" fontId="10" fillId="0" borderId="66" xfId="0" applyFont="1" applyFill="1" applyBorder="1"/>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49" fontId="6" fillId="7" borderId="39" xfId="0" applyNumberFormat="1"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164" fontId="6" fillId="17"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49" fontId="67" fillId="7"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2" fillId="10" borderId="27" xfId="0" applyFont="1" applyFill="1" applyBorder="1" applyAlignment="1">
      <alignment horizontal="center" vertical="top"/>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6" fillId="0" borderId="67" xfId="0" applyNumberFormat="1" applyFont="1" applyFill="1" applyBorder="1" applyAlignment="1">
      <alignment horizontal="center" vertical="center"/>
    </xf>
    <xf numFmtId="0" fontId="4" fillId="10" borderId="46" xfId="0" applyFont="1" applyFill="1" applyBorder="1" applyAlignment="1">
      <alignment horizontal="left" vertical="top" wrapText="1"/>
    </xf>
    <xf numFmtId="164" fontId="6" fillId="10" borderId="18" xfId="0" applyNumberFormat="1" applyFont="1" applyFill="1" applyBorder="1" applyAlignment="1">
      <alignment horizontal="center" vertical="center" wrapText="1"/>
    </xf>
    <xf numFmtId="0" fontId="4" fillId="0" borderId="64" xfId="0" applyFont="1" applyBorder="1" applyAlignment="1">
      <alignment vertical="top" wrapText="1"/>
    </xf>
    <xf numFmtId="0" fontId="4" fillId="0" borderId="43" xfId="0" applyFont="1" applyFill="1" applyBorder="1" applyAlignment="1">
      <alignment vertical="top" wrapText="1"/>
    </xf>
    <xf numFmtId="0" fontId="2" fillId="10" borderId="26"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6" fillId="0" borderId="18" xfId="0" applyFont="1" applyFill="1" applyBorder="1" applyAlignment="1">
      <alignment horizontal="center" vertical="top" wrapText="1"/>
    </xf>
    <xf numFmtId="0" fontId="6" fillId="0" borderId="50" xfId="0" applyFont="1" applyFill="1" applyBorder="1" applyAlignment="1">
      <alignment horizontal="center" vertical="top"/>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6" fillId="0" borderId="14" xfId="0" applyFont="1" applyFill="1" applyBorder="1" applyAlignment="1">
      <alignment vertical="top" wrapText="1"/>
    </xf>
    <xf numFmtId="164" fontId="6" fillId="10" borderId="14" xfId="0" applyNumberFormat="1" applyFont="1" applyFill="1" applyBorder="1" applyAlignment="1">
      <alignment horizontal="center" vertical="center"/>
    </xf>
    <xf numFmtId="0" fontId="4" fillId="0" borderId="15" xfId="0" applyFont="1" applyFill="1" applyBorder="1" applyAlignment="1">
      <alignment wrapText="1"/>
    </xf>
    <xf numFmtId="0" fontId="4" fillId="0" borderId="61" xfId="0" applyFont="1" applyFill="1" applyBorder="1" applyAlignment="1">
      <alignment wrapText="1"/>
    </xf>
    <xf numFmtId="0" fontId="2" fillId="0" borderId="44" xfId="0" applyFont="1" applyFill="1" applyBorder="1" applyAlignment="1">
      <alignment vertical="top"/>
    </xf>
    <xf numFmtId="0" fontId="4" fillId="0" borderId="66" xfId="0" applyFont="1" applyFill="1" applyBorder="1" applyAlignment="1">
      <alignment wrapText="1"/>
    </xf>
    <xf numFmtId="49" fontId="5" fillId="2" borderId="34"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2" fillId="0" borderId="77" xfId="5" applyFont="1" applyFill="1" applyBorder="1" applyAlignment="1">
      <alignment horizontal="center" vertical="top" wrapText="1"/>
    </xf>
    <xf numFmtId="0" fontId="2" fillId="0" borderId="80" xfId="5" applyFont="1" applyFill="1" applyBorder="1" applyAlignment="1">
      <alignment horizontal="center" vertical="top" wrapText="1"/>
    </xf>
    <xf numFmtId="0" fontId="2" fillId="0" borderId="77" xfId="5" applyFont="1" applyFill="1" applyBorder="1" applyAlignment="1">
      <alignment horizontal="center" vertical="top"/>
    </xf>
    <xf numFmtId="0" fontId="2" fillId="0" borderId="9" xfId="5" applyFont="1" applyFill="1" applyBorder="1" applyAlignment="1">
      <alignment horizontal="center" vertical="top"/>
    </xf>
    <xf numFmtId="0" fontId="2" fillId="0" borderId="80" xfId="5"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49" fontId="2" fillId="0" borderId="9" xfId="5" applyNumberFormat="1" applyFont="1" applyFill="1" applyBorder="1" applyAlignment="1">
      <alignment horizontal="center" vertical="top"/>
    </xf>
    <xf numFmtId="49" fontId="2" fillId="0" borderId="11"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164" fontId="6" fillId="0" borderId="37" xfId="0" applyNumberFormat="1" applyFont="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6" fillId="0" borderId="66" xfId="5" applyFont="1" applyFill="1" applyBorder="1" applyAlignment="1">
      <alignment vertical="top" wrapText="1"/>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6" fillId="0" borderId="65" xfId="5" applyFont="1" applyFill="1" applyBorder="1" applyAlignment="1">
      <alignmen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164" fontId="5" fillId="5" borderId="40"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0" fontId="57" fillId="0" borderId="36" xfId="0" applyFont="1" applyFill="1" applyBorder="1" applyAlignment="1">
      <alignment horizontal="center" vertical="center" wrapText="1"/>
    </xf>
    <xf numFmtId="0" fontId="57" fillId="0" borderId="74" xfId="0" applyFont="1" applyFill="1" applyBorder="1" applyAlignment="1">
      <alignment horizontal="center" vertical="center" wrapText="1"/>
    </xf>
    <xf numFmtId="0" fontId="57" fillId="0" borderId="19" xfId="0" applyFont="1" applyFill="1" applyBorder="1" applyAlignment="1">
      <alignment horizontal="center" vertical="center" wrapText="1"/>
    </xf>
    <xf numFmtId="0" fontId="57" fillId="0" borderId="20" xfId="0" applyFont="1" applyFill="1" applyBorder="1" applyAlignment="1">
      <alignment horizontal="center" vertical="center" wrapText="1"/>
    </xf>
    <xf numFmtId="164" fontId="5" fillId="9" borderId="21" xfId="0" applyNumberFormat="1" applyFont="1" applyFill="1" applyBorder="1" applyAlignment="1">
      <alignment horizontal="center" vertical="center"/>
    </xf>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0" fontId="6" fillId="10" borderId="66" xfId="0" applyFont="1" applyFill="1" applyBorder="1" applyAlignment="1">
      <alignment horizontal="center" vertical="top"/>
    </xf>
    <xf numFmtId="0" fontId="6" fillId="10" borderId="35" xfId="0" applyFont="1" applyFill="1" applyBorder="1" applyAlignment="1">
      <alignment horizontal="center" vertical="top" wrapText="1"/>
    </xf>
    <xf numFmtId="0" fontId="6" fillId="10" borderId="27" xfId="0" applyFont="1" applyFill="1" applyBorder="1" applyAlignment="1">
      <alignment horizontal="center" vertical="top"/>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10" borderId="54" xfId="0" applyFont="1" applyFill="1" applyBorder="1" applyAlignment="1">
      <alignment horizontal="center" vertical="top"/>
    </xf>
    <xf numFmtId="0" fontId="6" fillId="10" borderId="70" xfId="0" applyFont="1" applyFill="1" applyBorder="1" applyAlignment="1">
      <alignment horizontal="center" vertical="top"/>
    </xf>
    <xf numFmtId="0" fontId="6" fillId="10" borderId="56" xfId="0" applyFont="1" applyFill="1" applyBorder="1" applyAlignment="1">
      <alignment horizontal="center" vertical="top"/>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3" fillId="0" borderId="49" xfId="0" applyNumberFormat="1" applyFont="1" applyFill="1" applyBorder="1" applyAlignment="1">
      <alignment horizontal="center" vertical="top"/>
    </xf>
    <xf numFmtId="164" fontId="4" fillId="0" borderId="49" xfId="0" applyNumberFormat="1" applyFont="1" applyFill="1" applyBorder="1" applyAlignment="1">
      <alignment horizontal="center" vertical="top"/>
    </xf>
    <xf numFmtId="0" fontId="6" fillId="0" borderId="18" xfId="0" applyFont="1" applyFill="1" applyBorder="1" applyAlignment="1">
      <alignment horizontal="center" vertical="top" wrapText="1"/>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164" fontId="58" fillId="4" borderId="50" xfId="0" applyNumberFormat="1" applyFont="1" applyFill="1" applyBorder="1" applyAlignment="1">
      <alignment horizontal="center" vertical="center" wrapText="1"/>
    </xf>
    <xf numFmtId="0" fontId="19" fillId="0" borderId="74" xfId="0" applyFont="1" applyFill="1" applyBorder="1" applyAlignment="1">
      <alignment horizontal="center" vertical="top"/>
    </xf>
    <xf numFmtId="0" fontId="19" fillId="0" borderId="2" xfId="0" applyFont="1" applyFill="1" applyBorder="1" applyAlignment="1">
      <alignment horizontal="center" vertical="top"/>
    </xf>
    <xf numFmtId="49" fontId="19" fillId="0" borderId="14" xfId="0" applyNumberFormat="1" applyFont="1" applyFill="1" applyBorder="1" applyAlignment="1">
      <alignment horizontal="center" vertical="top" wrapText="1"/>
    </xf>
    <xf numFmtId="49" fontId="19" fillId="0" borderId="57" xfId="0" applyNumberFormat="1" applyFont="1" applyFill="1" applyBorder="1" applyAlignment="1">
      <alignment horizontal="center" vertical="top" wrapText="1"/>
    </xf>
    <xf numFmtId="0" fontId="19" fillId="0" borderId="1" xfId="0" applyFont="1" applyFill="1" applyBorder="1" applyAlignment="1">
      <alignment vertical="top"/>
    </xf>
    <xf numFmtId="0" fontId="19" fillId="0" borderId="14" xfId="0" applyFont="1" applyFill="1" applyBorder="1"/>
    <xf numFmtId="49" fontId="19" fillId="0" borderId="16" xfId="0" applyNumberFormat="1" applyFont="1" applyFill="1" applyBorder="1" applyAlignment="1">
      <alignment horizontal="center" vertical="top"/>
    </xf>
    <xf numFmtId="0" fontId="19" fillId="0" borderId="1" xfId="0" applyNumberFormat="1" applyFont="1" applyFill="1" applyBorder="1" applyAlignment="1">
      <alignment horizontal="center" vertical="top"/>
    </xf>
    <xf numFmtId="0" fontId="19" fillId="0" borderId="16" xfId="0" applyFont="1" applyFill="1" applyBorder="1"/>
    <xf numFmtId="0" fontId="15" fillId="0" borderId="56" xfId="0" applyFont="1" applyFill="1" applyBorder="1"/>
    <xf numFmtId="0" fontId="15" fillId="0" borderId="2" xfId="0" applyFont="1" applyFill="1" applyBorder="1"/>
    <xf numFmtId="0" fontId="1" fillId="0" borderId="1" xfId="0" applyFont="1" applyFill="1" applyBorder="1"/>
    <xf numFmtId="0" fontId="1" fillId="0" borderId="2" xfId="0" applyFont="1" applyFill="1" applyBorder="1"/>
    <xf numFmtId="49" fontId="19" fillId="0" borderId="36" xfId="0" applyNumberFormat="1" applyFont="1" applyFill="1" applyBorder="1" applyAlignment="1">
      <alignment horizontal="center"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1" fontId="19" fillId="0" borderId="16" xfId="0" applyNumberFormat="1" applyFont="1" applyFill="1" applyBorder="1" applyAlignment="1">
      <alignment horizontal="center" vertical="center"/>
    </xf>
    <xf numFmtId="49" fontId="42" fillId="0" borderId="1" xfId="0" applyNumberFormat="1" applyFont="1" applyFill="1" applyBorder="1" applyAlignment="1">
      <alignment horizontal="center" vertical="top" wrapText="1"/>
    </xf>
    <xf numFmtId="49" fontId="42" fillId="0" borderId="2" xfId="0" applyNumberFormat="1" applyFont="1" applyFill="1" applyBorder="1" applyAlignment="1">
      <alignment horizontal="center" vertical="top" wrapText="1"/>
    </xf>
    <xf numFmtId="0" fontId="2" fillId="0" borderId="16" xfId="0" applyFont="1" applyFill="1" applyBorder="1" applyAlignment="1">
      <alignment horizontal="center"/>
    </xf>
    <xf numFmtId="0" fontId="19" fillId="0" borderId="16" xfId="9" applyFont="1" applyFill="1" applyBorder="1" applyAlignment="1">
      <alignment horizontal="center" vertical="top"/>
    </xf>
    <xf numFmtId="49" fontId="19" fillId="0" borderId="1" xfId="9" applyNumberFormat="1" applyFont="1" applyFill="1" applyBorder="1" applyAlignment="1">
      <alignment horizontal="center" vertical="top"/>
    </xf>
    <xf numFmtId="49" fontId="19" fillId="0" borderId="2" xfId="9" applyNumberFormat="1" applyFont="1" applyFill="1" applyBorder="1" applyAlignment="1">
      <alignment horizontal="center" vertical="top"/>
    </xf>
    <xf numFmtId="49" fontId="4" fillId="0" borderId="13" xfId="9" applyNumberFormat="1" applyFont="1" applyFill="1" applyBorder="1" applyAlignment="1">
      <alignment vertical="top" wrapText="1"/>
    </xf>
    <xf numFmtId="49" fontId="4" fillId="0" borderId="15" xfId="9" applyNumberFormat="1" applyFont="1" applyFill="1" applyBorder="1" applyAlignment="1">
      <alignment vertical="top" wrapText="1"/>
    </xf>
    <xf numFmtId="49" fontId="19" fillId="0" borderId="14" xfId="9" applyNumberFormat="1" applyFont="1" applyFill="1" applyBorder="1" applyAlignment="1">
      <alignment horizontal="center" vertical="top"/>
    </xf>
    <xf numFmtId="0" fontId="4" fillId="0" borderId="27" xfId="0" applyFont="1" applyFill="1" applyBorder="1" applyAlignment="1">
      <alignment vertical="top"/>
    </xf>
    <xf numFmtId="0" fontId="0" fillId="0" borderId="31" xfId="0" applyBorder="1" applyAlignment="1">
      <alignment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0" fontId="4" fillId="0" borderId="43" xfId="0" applyFont="1" applyFill="1" applyBorder="1" applyAlignment="1">
      <alignment horizontal="left" vertical="top" wrapText="1"/>
    </xf>
    <xf numFmtId="0" fontId="6" fillId="0" borderId="18" xfId="0" applyFont="1" applyFill="1" applyBorder="1" applyAlignment="1">
      <alignment horizontal="center" vertical="top" wrapText="1"/>
    </xf>
    <xf numFmtId="0" fontId="6" fillId="0" borderId="50" xfId="0" applyFont="1" applyFill="1" applyBorder="1" applyAlignment="1">
      <alignment horizontal="center" vertical="top"/>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49" fontId="17" fillId="0" borderId="18"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4" fillId="10" borderId="10" xfId="0" applyFont="1" applyFill="1" applyBorder="1" applyAlignment="1">
      <alignment horizontal="left" vertical="center" wrapText="1"/>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2" fontId="24" fillId="0" borderId="19"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10" fillId="0" borderId="52" xfId="0" applyFont="1" applyFill="1" applyBorder="1" applyAlignment="1">
      <alignment horizontal="left" vertical="top"/>
    </xf>
    <xf numFmtId="0" fontId="10" fillId="0" borderId="54" xfId="0" applyFont="1" applyFill="1" applyBorder="1" applyAlignment="1">
      <alignment horizontal="left" vertical="top" wrapText="1"/>
    </xf>
    <xf numFmtId="0" fontId="10" fillId="0" borderId="43"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18" fillId="7" borderId="3" xfId="0" applyNumberFormat="1" applyFont="1" applyFill="1" applyBorder="1" applyAlignment="1">
      <alignment horizontal="center" vertical="top"/>
    </xf>
    <xf numFmtId="2" fontId="18" fillId="13" borderId="29"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6" fillId="0" borderId="80" xfId="5" applyFont="1" applyFill="1" applyBorder="1" applyAlignment="1">
      <alignment horizontal="left" vertical="top" wrapText="1"/>
    </xf>
    <xf numFmtId="0" fontId="10" fillId="0" borderId="18"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0" fontId="7" fillId="0" borderId="42" xfId="0" applyFont="1" applyBorder="1" applyAlignment="1">
      <alignment horizontal="center" vertical="top" wrapText="1"/>
    </xf>
    <xf numFmtId="49" fontId="5" fillId="3" borderId="3"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0" fontId="6" fillId="0" borderId="43"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2" xfId="0" applyFont="1" applyFill="1" applyBorder="1" applyAlignment="1">
      <alignment horizontal="left" vertical="top" wrapText="1"/>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17" fillId="0" borderId="1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164" fontId="6" fillId="0" borderId="26" xfId="0" applyNumberFormat="1" applyFont="1" applyFill="1" applyBorder="1" applyAlignment="1">
      <alignment horizontal="center" vertical="top" wrapText="1"/>
    </xf>
    <xf numFmtId="0" fontId="2" fillId="0" borderId="5" xfId="0" applyFont="1" applyFill="1" applyBorder="1" applyAlignment="1">
      <alignment vertical="top"/>
    </xf>
    <xf numFmtId="0" fontId="2" fillId="0" borderId="5" xfId="0"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4" borderId="55" xfId="0" applyNumberFormat="1" applyFont="1" applyFill="1" applyBorder="1" applyAlignment="1">
      <alignment horizontal="center" vertical="top"/>
    </xf>
    <xf numFmtId="0" fontId="2" fillId="0" borderId="50" xfId="0" applyFont="1" applyFill="1" applyBorder="1" applyAlignment="1">
      <alignment vertical="top"/>
    </xf>
    <xf numFmtId="0" fontId="2" fillId="0" borderId="0" xfId="0" applyFont="1" applyBorder="1" applyAlignment="1">
      <alignment horizontal="center" vertical="top" wrapText="1"/>
    </xf>
    <xf numFmtId="0" fontId="19" fillId="11" borderId="52" xfId="0" applyFont="1" applyFill="1" applyBorder="1" applyAlignment="1">
      <alignment horizontal="center" vertical="top"/>
    </xf>
    <xf numFmtId="164" fontId="6" fillId="0" borderId="14" xfId="0" applyNumberFormat="1" applyFont="1" applyFill="1" applyBorder="1" applyAlignment="1">
      <alignment horizontal="center" vertical="top" wrapText="1"/>
    </xf>
    <xf numFmtId="164" fontId="6" fillId="0" borderId="16" xfId="0" applyNumberFormat="1" applyFont="1" applyFill="1" applyBorder="1" applyAlignment="1">
      <alignment horizontal="center" vertical="top" wrapText="1"/>
    </xf>
    <xf numFmtId="0" fontId="6" fillId="0" borderId="6" xfId="0" applyFont="1" applyFill="1" applyBorder="1" applyAlignment="1">
      <alignment horizontal="center" vertical="top"/>
    </xf>
    <xf numFmtId="0" fontId="6" fillId="0" borderId="19" xfId="0" applyFont="1" applyFill="1" applyBorder="1" applyAlignment="1">
      <alignment horizontal="center" vertical="top"/>
    </xf>
    <xf numFmtId="0" fontId="6" fillId="0" borderId="20" xfId="0" applyFont="1" applyFill="1" applyBorder="1" applyAlignment="1">
      <alignment horizontal="center" vertical="top"/>
    </xf>
    <xf numFmtId="0" fontId="18" fillId="5" borderId="44" xfId="0" applyFont="1" applyFill="1" applyBorder="1" applyAlignment="1">
      <alignment horizontal="center" vertical="top"/>
    </xf>
    <xf numFmtId="0" fontId="2" fillId="0" borderId="17" xfId="0" applyFont="1" applyFill="1" applyBorder="1" applyAlignment="1">
      <alignment horizontal="center" vertical="top"/>
    </xf>
    <xf numFmtId="0" fontId="24" fillId="0" borderId="66" xfId="0" applyFont="1" applyBorder="1" applyAlignment="1">
      <alignment vertical="top" wrapText="1"/>
    </xf>
    <xf numFmtId="0" fontId="24" fillId="0" borderId="66" xfId="0" applyNumberFormat="1" applyFont="1" applyFill="1" applyBorder="1" applyAlignment="1">
      <alignment horizontal="center" vertical="top"/>
    </xf>
    <xf numFmtId="0" fontId="24" fillId="0" borderId="50" xfId="0" applyNumberFormat="1" applyFont="1" applyFill="1" applyBorder="1" applyAlignment="1">
      <alignment horizontal="center" vertical="top"/>
    </xf>
    <xf numFmtId="0" fontId="24" fillId="0" borderId="44" xfId="0" applyFont="1" applyBorder="1" applyAlignment="1">
      <alignment vertical="top" wrapText="1"/>
    </xf>
    <xf numFmtId="0" fontId="24" fillId="0" borderId="44" xfId="0" applyFont="1" applyBorder="1" applyAlignment="1">
      <alignment vertical="top"/>
    </xf>
    <xf numFmtId="0" fontId="24" fillId="0" borderId="42" xfId="0" applyFont="1" applyBorder="1" applyAlignment="1">
      <alignment vertical="top"/>
    </xf>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49" fontId="2" fillId="0" borderId="20" xfId="0" applyNumberFormat="1" applyFont="1" applyFill="1" applyBorder="1" applyAlignment="1">
      <alignment horizontal="center" vertical="top"/>
    </xf>
    <xf numFmtId="0" fontId="6" fillId="0" borderId="26"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26" xfId="0" applyFont="1" applyFill="1" applyBorder="1" applyAlignment="1">
      <alignment vertical="top" wrapText="1"/>
    </xf>
    <xf numFmtId="49" fontId="2" fillId="0" borderId="35" xfId="0" applyNumberFormat="1" applyFont="1" applyBorder="1" applyAlignment="1">
      <alignment horizontal="center" vertical="top" wrapText="1"/>
    </xf>
    <xf numFmtId="1" fontId="71" fillId="0" borderId="26" xfId="0" applyNumberFormat="1" applyFont="1" applyFill="1" applyBorder="1" applyAlignment="1">
      <alignment horizontal="center" vertical="top"/>
    </xf>
    <xf numFmtId="0" fontId="6" fillId="4" borderId="9" xfId="0" applyFont="1" applyFill="1" applyBorder="1" applyAlignment="1">
      <alignment horizontal="left" vertical="top" wrapText="1"/>
    </xf>
    <xf numFmtId="9" fontId="2" fillId="0" borderId="9" xfId="0" applyNumberFormat="1" applyFont="1" applyFill="1" applyBorder="1" applyAlignment="1">
      <alignment horizontal="center" vertical="top"/>
    </xf>
    <xf numFmtId="49" fontId="70" fillId="3" borderId="36" xfId="0" applyNumberFormat="1" applyFont="1" applyFill="1" applyBorder="1" applyAlignment="1">
      <alignment horizontal="center" vertical="top"/>
    </xf>
    <xf numFmtId="49" fontId="70" fillId="0" borderId="36" xfId="0" applyNumberFormat="1" applyFont="1" applyBorder="1" applyAlignment="1">
      <alignment horizontal="center" vertical="top"/>
    </xf>
    <xf numFmtId="0" fontId="48" fillId="0" borderId="36" xfId="0" applyFont="1" applyFill="1" applyBorder="1" applyAlignment="1">
      <alignment vertical="top" wrapText="1"/>
    </xf>
    <xf numFmtId="49" fontId="72" fillId="0" borderId="36" xfId="0" applyNumberFormat="1" applyFont="1" applyBorder="1" applyAlignment="1">
      <alignment horizontal="center" vertical="top"/>
    </xf>
    <xf numFmtId="0" fontId="6" fillId="4" borderId="36" xfId="0" applyFont="1" applyFill="1" applyBorder="1" applyAlignment="1">
      <alignment horizontal="left" vertical="top" wrapText="1"/>
    </xf>
    <xf numFmtId="9" fontId="2" fillId="0" borderId="36" xfId="0" applyNumberFormat="1" applyFont="1" applyFill="1" applyBorder="1" applyAlignment="1">
      <alignment horizontal="center" vertical="top"/>
    </xf>
    <xf numFmtId="164" fontId="76" fillId="0" borderId="15" xfId="0" applyNumberFormat="1" applyFont="1" applyBorder="1" applyAlignment="1">
      <alignment horizontal="center" vertical="center"/>
    </xf>
    <xf numFmtId="164" fontId="76" fillId="0" borderId="14" xfId="0" applyNumberFormat="1" applyFont="1" applyBorder="1" applyAlignment="1">
      <alignment horizontal="center" vertical="center"/>
    </xf>
    <xf numFmtId="164" fontId="50" fillId="5" borderId="13" xfId="0" applyNumberFormat="1" applyFont="1" applyFill="1" applyBorder="1" applyAlignment="1">
      <alignment horizontal="center" vertical="center"/>
    </xf>
    <xf numFmtId="164" fontId="76" fillId="0" borderId="15" xfId="0" applyNumberFormat="1" applyFont="1" applyFill="1" applyBorder="1" applyAlignment="1">
      <alignment horizontal="center" vertical="center"/>
    </xf>
    <xf numFmtId="164" fontId="76" fillId="0" borderId="14" xfId="0" applyNumberFormat="1" applyFont="1" applyFill="1" applyBorder="1" applyAlignment="1">
      <alignment horizontal="center" vertical="center"/>
    </xf>
    <xf numFmtId="0" fontId="77" fillId="0" borderId="26" xfId="0" applyFont="1" applyFill="1" applyBorder="1" applyAlignment="1">
      <alignment horizontal="center" vertical="top" wrapText="1"/>
    </xf>
    <xf numFmtId="164" fontId="50" fillId="3" borderId="39" xfId="0" applyNumberFormat="1" applyFont="1" applyFill="1" applyBorder="1" applyAlignment="1">
      <alignment horizontal="center" vertical="center"/>
    </xf>
    <xf numFmtId="164" fontId="76" fillId="0" borderId="15" xfId="0" applyNumberFormat="1" applyFont="1" applyFill="1" applyBorder="1" applyAlignment="1">
      <alignment horizontal="center" vertical="top"/>
    </xf>
    <xf numFmtId="164" fontId="76" fillId="0" borderId="14" xfId="0" applyNumberFormat="1" applyFont="1" applyFill="1" applyBorder="1" applyAlignment="1">
      <alignment horizontal="center" vertical="top"/>
    </xf>
    <xf numFmtId="164" fontId="50" fillId="5" borderId="13" xfId="0" applyNumberFormat="1" applyFont="1" applyFill="1" applyBorder="1" applyAlignment="1">
      <alignment horizontal="center" vertical="top"/>
    </xf>
    <xf numFmtId="164" fontId="50" fillId="5" borderId="1" xfId="0" applyNumberFormat="1" applyFont="1" applyFill="1" applyBorder="1" applyAlignment="1">
      <alignment horizontal="center" vertical="top"/>
    </xf>
    <xf numFmtId="1" fontId="77" fillId="0" borderId="26" xfId="0" applyNumberFormat="1" applyFont="1" applyFill="1" applyBorder="1" applyAlignment="1">
      <alignment horizontal="center" vertical="top"/>
    </xf>
    <xf numFmtId="164" fontId="50" fillId="2" borderId="49" xfId="0" applyNumberFormat="1" applyFont="1" applyFill="1" applyBorder="1" applyAlignment="1">
      <alignment horizontal="center" vertical="top"/>
    </xf>
    <xf numFmtId="164" fontId="50" fillId="5" borderId="44" xfId="0" applyNumberFormat="1" applyFont="1" applyFill="1" applyBorder="1" applyAlignment="1">
      <alignment horizontal="center" vertical="top"/>
    </xf>
    <xf numFmtId="164" fontId="76" fillId="0" borderId="76" xfId="0" applyNumberFormat="1" applyFont="1" applyFill="1" applyBorder="1" applyAlignment="1">
      <alignment horizontal="center" vertical="top"/>
    </xf>
    <xf numFmtId="164" fontId="50" fillId="5" borderId="29"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2" fillId="0" borderId="9" xfId="0" applyNumberFormat="1" applyFont="1" applyBorder="1" applyAlignment="1">
      <alignment horizontal="center" vertical="top"/>
    </xf>
    <xf numFmtId="0" fontId="78" fillId="0" borderId="9" xfId="0" applyFont="1" applyFill="1" applyBorder="1" applyAlignment="1">
      <alignment vertical="top" wrapText="1"/>
    </xf>
    <xf numFmtId="0" fontId="6" fillId="0" borderId="79" xfId="0" applyFont="1" applyBorder="1" applyAlignment="1">
      <alignment horizontal="center" vertical="top"/>
    </xf>
    <xf numFmtId="0" fontId="5" fillId="0" borderId="78" xfId="0" applyFont="1" applyBorder="1" applyAlignment="1">
      <alignment horizontal="center" vertical="distributed"/>
    </xf>
    <xf numFmtId="164" fontId="76" fillId="0" borderId="9" xfId="0" applyNumberFormat="1" applyFont="1" applyFill="1" applyBorder="1" applyAlignment="1">
      <alignment horizontal="center" vertical="top"/>
    </xf>
    <xf numFmtId="164" fontId="50" fillId="0" borderId="57" xfId="0" applyNumberFormat="1" applyFont="1" applyFill="1" applyBorder="1" applyAlignment="1">
      <alignment horizontal="center" vertical="top"/>
    </xf>
    <xf numFmtId="164" fontId="50" fillId="15" borderId="49" xfId="0" applyNumberFormat="1" applyFont="1" applyFill="1" applyBorder="1" applyAlignment="1">
      <alignment horizontal="center" vertical="top"/>
    </xf>
    <xf numFmtId="164" fontId="76" fillId="4" borderId="9" xfId="0" applyNumberFormat="1" applyFont="1" applyFill="1" applyBorder="1" applyAlignment="1">
      <alignment horizontal="center" vertical="top"/>
    </xf>
    <xf numFmtId="164" fontId="50" fillId="4" borderId="57" xfId="0" applyNumberFormat="1" applyFont="1" applyFill="1" applyBorder="1" applyAlignment="1">
      <alignment horizontal="center" vertical="top"/>
    </xf>
    <xf numFmtId="9" fontId="2" fillId="0" borderId="11" xfId="0" applyNumberFormat="1" applyFont="1" applyFill="1" applyBorder="1" applyAlignment="1">
      <alignment horizontal="center" vertical="top"/>
    </xf>
    <xf numFmtId="49" fontId="70" fillId="2" borderId="71"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2" borderId="6" xfId="0" applyNumberFormat="1" applyFont="1" applyFill="1" applyBorder="1" applyAlignment="1">
      <alignment vertical="top"/>
    </xf>
    <xf numFmtId="164" fontId="6" fillId="0" borderId="18" xfId="0" applyNumberFormat="1" applyFont="1" applyFill="1" applyBorder="1" applyAlignment="1">
      <alignment vertical="center"/>
    </xf>
    <xf numFmtId="164" fontId="6" fillId="0" borderId="18" xfId="0" applyNumberFormat="1" applyFont="1" applyFill="1" applyBorder="1" applyAlignment="1">
      <alignment vertical="center" wrapText="1"/>
    </xf>
    <xf numFmtId="164" fontId="76" fillId="0" borderId="18" xfId="0" applyNumberFormat="1" applyFont="1" applyBorder="1" applyAlignment="1">
      <alignment vertical="top"/>
    </xf>
    <xf numFmtId="164" fontId="76" fillId="0" borderId="18" xfId="0" applyNumberFormat="1" applyFont="1" applyFill="1" applyBorder="1" applyAlignment="1">
      <alignment vertical="center"/>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0" xfId="0" applyFont="1" applyFill="1" applyBorder="1" applyAlignment="1">
      <alignment horizontal="left" vertical="top" wrapText="1"/>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76" fillId="0" borderId="67" xfId="0" applyNumberFormat="1" applyFont="1" applyFill="1" applyBorder="1" applyAlignment="1">
      <alignment horizontal="center" vertical="center"/>
    </xf>
    <xf numFmtId="164" fontId="76" fillId="0" borderId="35" xfId="0" applyNumberFormat="1" applyFont="1" applyFill="1" applyBorder="1" applyAlignment="1">
      <alignment horizontal="center" vertical="center"/>
    </xf>
    <xf numFmtId="0" fontId="76" fillId="0" borderId="8" xfId="0" applyFont="1" applyFill="1" applyBorder="1" applyAlignment="1">
      <alignment horizontal="center" vertical="top" wrapText="1"/>
    </xf>
    <xf numFmtId="0" fontId="76" fillId="0" borderId="46" xfId="0" applyFont="1" applyFill="1" applyBorder="1" applyAlignment="1">
      <alignment horizontal="center" vertical="top"/>
    </xf>
    <xf numFmtId="164" fontId="76" fillId="0" borderId="52" xfId="0" applyNumberFormat="1" applyFont="1" applyFill="1" applyBorder="1" applyAlignment="1">
      <alignment horizontal="center" vertical="top"/>
    </xf>
    <xf numFmtId="164" fontId="76" fillId="0" borderId="9" xfId="0" applyNumberFormat="1" applyFont="1" applyFill="1" applyBorder="1" applyAlignment="1">
      <alignment horizontal="center" vertical="center"/>
    </xf>
    <xf numFmtId="164" fontId="76" fillId="0" borderId="10" xfId="0" applyNumberFormat="1" applyFont="1" applyFill="1" applyBorder="1" applyAlignment="1">
      <alignment horizontal="center" vertical="center"/>
    </xf>
    <xf numFmtId="164" fontId="50" fillId="6" borderId="29" xfId="0" applyNumberFormat="1" applyFont="1" applyFill="1" applyBorder="1" applyAlignment="1">
      <alignment horizontal="center" vertical="top"/>
    </xf>
    <xf numFmtId="164" fontId="79" fillId="0" borderId="6" xfId="0" applyNumberFormat="1" applyFont="1" applyFill="1" applyBorder="1" applyAlignment="1">
      <alignment vertical="top"/>
    </xf>
    <xf numFmtId="164" fontId="79" fillId="0" borderId="19" xfId="0" applyNumberFormat="1" applyFont="1" applyFill="1" applyBorder="1" applyAlignment="1">
      <alignment vertical="top"/>
    </xf>
    <xf numFmtId="164" fontId="78" fillId="0" borderId="6" xfId="0" applyNumberFormat="1" applyFont="1" applyFill="1" applyBorder="1" applyAlignment="1">
      <alignment vertical="top"/>
    </xf>
    <xf numFmtId="164" fontId="78" fillId="0" borderId="19" xfId="0" applyNumberFormat="1" applyFont="1" applyFill="1" applyBorder="1" applyAlignment="1">
      <alignment vertical="top"/>
    </xf>
    <xf numFmtId="0" fontId="10" fillId="17" borderId="51" xfId="0" applyFont="1" applyFill="1" applyBorder="1" applyAlignment="1">
      <alignment horizontal="left" vertical="center" wrapText="1"/>
    </xf>
    <xf numFmtId="0" fontId="10" fillId="11" borderId="51" xfId="0" applyFont="1" applyFill="1" applyBorder="1" applyAlignment="1">
      <alignment horizontal="left" vertical="center" wrapText="1"/>
    </xf>
    <xf numFmtId="0" fontId="10" fillId="11" borderId="49" xfId="0" applyFont="1" applyFill="1" applyBorder="1" applyAlignment="1">
      <alignment horizontal="left" vertical="center" wrapText="1"/>
    </xf>
    <xf numFmtId="0" fontId="10" fillId="11" borderId="51" xfId="0" applyFont="1" applyFill="1" applyBorder="1" applyAlignment="1">
      <alignment vertical="top" wrapText="1"/>
    </xf>
    <xf numFmtId="0" fontId="79" fillId="0" borderId="51" xfId="0" applyFont="1" applyFill="1" applyBorder="1" applyAlignment="1">
      <alignment horizontal="left" vertical="center" wrapText="1"/>
    </xf>
    <xf numFmtId="0" fontId="78" fillId="10" borderId="61" xfId="0" applyFont="1" applyFill="1" applyBorder="1" applyAlignment="1">
      <alignment horizontal="left" vertical="center" wrapText="1"/>
    </xf>
    <xf numFmtId="49" fontId="78" fillId="0" borderId="57" xfId="0" applyNumberFormat="1" applyFont="1" applyFill="1" applyBorder="1" applyAlignment="1">
      <alignment horizontal="center" vertical="center" wrapText="1"/>
    </xf>
    <xf numFmtId="0" fontId="79" fillId="0" borderId="51" xfId="0" applyFont="1" applyBorder="1" applyAlignment="1">
      <alignment horizontal="left" vertical="center" wrapText="1"/>
    </xf>
    <xf numFmtId="0" fontId="79" fillId="0" borderId="51" xfId="0" applyFont="1" applyBorder="1" applyAlignment="1">
      <alignment vertical="center" wrapText="1"/>
    </xf>
    <xf numFmtId="0" fontId="79" fillId="10" borderId="10" xfId="0" applyFont="1" applyFill="1" applyBorder="1" applyAlignment="1">
      <alignment vertical="center" wrapText="1"/>
    </xf>
    <xf numFmtId="49" fontId="78" fillId="0" borderId="9" xfId="0" applyNumberFormat="1" applyFont="1" applyFill="1" applyBorder="1" applyAlignment="1">
      <alignment horizontal="center" vertical="center" wrapText="1"/>
    </xf>
    <xf numFmtId="164" fontId="76" fillId="11" borderId="25" xfId="0" applyNumberFormat="1" applyFont="1" applyFill="1" applyBorder="1" applyAlignment="1">
      <alignment horizontal="center" vertical="center"/>
    </xf>
    <xf numFmtId="164" fontId="35" fillId="0" borderId="37" xfId="0" applyNumberFormat="1" applyFont="1" applyBorder="1" applyAlignment="1">
      <alignment horizontal="center" vertical="center"/>
    </xf>
    <xf numFmtId="164" fontId="35" fillId="0" borderId="36" xfId="0" applyNumberFormat="1" applyFont="1" applyBorder="1" applyAlignment="1">
      <alignment horizontal="center" vertical="center"/>
    </xf>
    <xf numFmtId="164" fontId="76" fillId="0" borderId="76" xfId="0" applyNumberFormat="1" applyFont="1" applyBorder="1" applyAlignment="1">
      <alignment horizontal="center" vertical="center"/>
    </xf>
    <xf numFmtId="164" fontId="76" fillId="0" borderId="72" xfId="0" applyNumberFormat="1" applyFont="1" applyFill="1" applyBorder="1" applyAlignment="1">
      <alignment horizontal="center" vertical="center"/>
    </xf>
    <xf numFmtId="164" fontId="76" fillId="0" borderId="79" xfId="0" applyNumberFormat="1" applyFont="1" applyFill="1" applyBorder="1" applyAlignment="1">
      <alignment horizontal="center" vertical="center"/>
    </xf>
    <xf numFmtId="164" fontId="85" fillId="0" borderId="38" xfId="0" applyNumberFormat="1" applyFont="1" applyBorder="1" applyAlignment="1">
      <alignment horizontal="center" vertical="center" wrapText="1"/>
    </xf>
    <xf numFmtId="164" fontId="85" fillId="0" borderId="37" xfId="0" applyNumberFormat="1" applyFont="1" applyBorder="1" applyAlignment="1">
      <alignment horizontal="center" vertical="center"/>
    </xf>
    <xf numFmtId="164" fontId="85" fillId="0" borderId="36" xfId="0" applyNumberFormat="1" applyFont="1" applyBorder="1" applyAlignment="1">
      <alignment horizontal="center" vertical="center"/>
    </xf>
    <xf numFmtId="164" fontId="86" fillId="6" borderId="33" xfId="0" applyNumberFormat="1" applyFont="1" applyFill="1" applyBorder="1" applyAlignment="1">
      <alignment horizontal="center" vertical="center"/>
    </xf>
    <xf numFmtId="0" fontId="83" fillId="0" borderId="18" xfId="5" applyFont="1" applyFill="1" applyBorder="1" applyAlignment="1">
      <alignment horizontal="center" vertical="top"/>
    </xf>
    <xf numFmtId="164" fontId="83" fillId="0" borderId="28" xfId="5" applyNumberFormat="1" applyFont="1" applyFill="1" applyBorder="1" applyAlignment="1">
      <alignment horizontal="center" vertical="top"/>
    </xf>
    <xf numFmtId="164" fontId="83" fillId="0" borderId="19" xfId="5" applyNumberFormat="1" applyFont="1" applyFill="1" applyBorder="1" applyAlignment="1">
      <alignment horizontal="center" vertical="top"/>
    </xf>
    <xf numFmtId="0" fontId="76" fillId="0" borderId="5" xfId="5" applyFont="1" applyFill="1" applyBorder="1" applyAlignment="1">
      <alignment horizontal="center" vertical="top"/>
    </xf>
    <xf numFmtId="164" fontId="76" fillId="0" borderId="15" xfId="5" applyNumberFormat="1" applyFont="1" applyFill="1" applyBorder="1" applyAlignment="1">
      <alignment horizontal="center" vertical="top"/>
    </xf>
    <xf numFmtId="164" fontId="76" fillId="0" borderId="14" xfId="5" applyNumberFormat="1" applyFont="1" applyFill="1" applyBorder="1" applyAlignment="1">
      <alignment horizontal="center" vertical="top"/>
    </xf>
    <xf numFmtId="164" fontId="76" fillId="0" borderId="76" xfId="5" applyNumberFormat="1" applyFont="1" applyFill="1" applyBorder="1" applyAlignment="1">
      <alignment horizontal="center" vertical="top"/>
    </xf>
    <xf numFmtId="164" fontId="76" fillId="0" borderId="25" xfId="5" applyNumberFormat="1" applyFont="1" applyFill="1" applyBorder="1" applyAlignment="1">
      <alignment horizontal="center" vertical="top"/>
    </xf>
    <xf numFmtId="0" fontId="76" fillId="0" borderId="18" xfId="5" applyFont="1" applyFill="1" applyBorder="1" applyAlignment="1">
      <alignment horizontal="center" vertical="top"/>
    </xf>
    <xf numFmtId="164" fontId="76" fillId="0" borderId="18" xfId="5" applyNumberFormat="1" applyFont="1" applyFill="1" applyBorder="1" applyAlignment="1">
      <alignment horizontal="center" vertical="top"/>
    </xf>
    <xf numFmtId="164" fontId="76" fillId="0" borderId="19" xfId="5" applyNumberFormat="1" applyFont="1" applyFill="1" applyBorder="1" applyAlignment="1">
      <alignment horizontal="center" vertical="top"/>
    </xf>
    <xf numFmtId="164" fontId="76" fillId="0" borderId="28" xfId="5" applyNumberFormat="1" applyFont="1" applyFill="1" applyBorder="1" applyAlignment="1">
      <alignment horizontal="center" vertical="top"/>
    </xf>
    <xf numFmtId="164" fontId="76" fillId="0" borderId="34" xfId="5" applyNumberFormat="1" applyFont="1" applyFill="1" applyBorder="1" applyAlignment="1">
      <alignment horizontal="center" vertical="top"/>
    </xf>
    <xf numFmtId="164" fontId="76" fillId="0" borderId="17" xfId="5" applyNumberFormat="1" applyFont="1" applyFill="1" applyBorder="1" applyAlignment="1">
      <alignment horizontal="center" vertical="top"/>
    </xf>
    <xf numFmtId="164" fontId="76" fillId="0" borderId="37" xfId="5" applyNumberFormat="1" applyFont="1" applyFill="1" applyBorder="1" applyAlignment="1">
      <alignment horizontal="center" vertical="top"/>
    </xf>
    <xf numFmtId="164" fontId="76" fillId="0" borderId="36" xfId="5" applyNumberFormat="1" applyFont="1" applyFill="1" applyBorder="1" applyAlignment="1">
      <alignment horizontal="center" vertical="top"/>
    </xf>
    <xf numFmtId="164" fontId="76" fillId="0" borderId="58" xfId="5" applyNumberFormat="1" applyFont="1" applyFill="1" applyBorder="1" applyAlignment="1">
      <alignment horizontal="center" vertical="top"/>
    </xf>
    <xf numFmtId="0" fontId="76" fillId="0" borderId="51" xfId="5" applyFont="1" applyFill="1" applyBorder="1" applyAlignment="1">
      <alignment horizontal="center" vertical="top"/>
    </xf>
    <xf numFmtId="164" fontId="76" fillId="0" borderId="70" xfId="5" applyNumberFormat="1" applyFont="1" applyFill="1" applyBorder="1" applyAlignment="1">
      <alignment horizontal="center" vertical="top"/>
    </xf>
    <xf numFmtId="164" fontId="76" fillId="0" borderId="57" xfId="5" applyNumberFormat="1" applyFont="1" applyFill="1" applyBorder="1" applyAlignment="1">
      <alignment horizontal="center" vertical="top"/>
    </xf>
    <xf numFmtId="0" fontId="76" fillId="0" borderId="47" xfId="5" applyFont="1" applyFill="1" applyBorder="1" applyAlignment="1">
      <alignment horizontal="center" vertical="top"/>
    </xf>
    <xf numFmtId="0" fontId="76" fillId="0" borderId="55" xfId="5" applyFont="1" applyFill="1" applyBorder="1" applyAlignment="1">
      <alignment horizontal="center" vertical="top"/>
    </xf>
    <xf numFmtId="164" fontId="50" fillId="6" borderId="12" xfId="5" applyNumberFormat="1" applyFont="1" applyFill="1" applyBorder="1" applyAlignment="1">
      <alignment horizontal="center" vertical="top"/>
    </xf>
    <xf numFmtId="0" fontId="76" fillId="0" borderId="8" xfId="5" applyFont="1" applyFill="1" applyBorder="1" applyAlignment="1">
      <alignment horizontal="center" vertical="top"/>
    </xf>
    <xf numFmtId="164" fontId="76" fillId="0" borderId="79" xfId="5" applyNumberFormat="1" applyFont="1" applyFill="1" applyBorder="1" applyAlignment="1">
      <alignment horizontal="center" vertical="top"/>
    </xf>
    <xf numFmtId="164" fontId="76" fillId="0" borderId="9" xfId="5" applyNumberFormat="1" applyFont="1" applyFill="1" applyBorder="1" applyAlignment="1">
      <alignment horizontal="center" vertical="top"/>
    </xf>
    <xf numFmtId="164" fontId="2" fillId="0" borderId="0" xfId="5" applyNumberFormat="1" applyFont="1" applyBorder="1" applyAlignment="1">
      <alignment vertical="top"/>
    </xf>
    <xf numFmtId="164" fontId="76" fillId="0" borderId="5" xfId="5" applyNumberFormat="1" applyFont="1" applyFill="1" applyBorder="1" applyAlignment="1">
      <alignment horizontal="center" vertical="top"/>
    </xf>
    <xf numFmtId="164" fontId="35" fillId="0" borderId="78" xfId="0" applyNumberFormat="1" applyFont="1" applyFill="1" applyBorder="1" applyAlignment="1">
      <alignment horizontal="center" vertical="top"/>
    </xf>
    <xf numFmtId="0" fontId="87" fillId="0" borderId="18" xfId="0" applyFont="1" applyFill="1" applyBorder="1" applyAlignment="1">
      <alignment vertical="top" wrapText="1"/>
    </xf>
    <xf numFmtId="0" fontId="4" fillId="8" borderId="23" xfId="0" applyFont="1" applyFill="1" applyBorder="1" applyAlignment="1">
      <alignment vertical="top" wrapText="1"/>
    </xf>
    <xf numFmtId="164" fontId="88" fillId="13" borderId="12" xfId="0" applyNumberFormat="1" applyFont="1" applyFill="1" applyBorder="1" applyAlignment="1">
      <alignment horizontal="center" vertical="top"/>
    </xf>
    <xf numFmtId="164" fontId="88" fillId="13" borderId="29" xfId="0" applyNumberFormat="1" applyFont="1" applyFill="1" applyBorder="1" applyAlignment="1">
      <alignment horizontal="center" vertical="top"/>
    </xf>
    <xf numFmtId="0" fontId="6" fillId="0" borderId="43" xfId="0" applyFont="1" applyFill="1" applyBorder="1" applyAlignment="1">
      <alignment horizontal="left"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4" fillId="0" borderId="42" xfId="0" applyFont="1" applyFill="1" applyBorder="1" applyAlignment="1">
      <alignment horizontal="left" vertical="top" wrapText="1"/>
    </xf>
    <xf numFmtId="49" fontId="5" fillId="8" borderId="7"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2" fontId="89" fillId="10" borderId="17" xfId="0" applyNumberFormat="1" applyFont="1" applyFill="1" applyBorder="1" applyAlignment="1">
      <alignment horizontal="center" vertical="top"/>
    </xf>
    <xf numFmtId="2" fontId="89" fillId="0" borderId="61" xfId="0" applyNumberFormat="1" applyFont="1" applyFill="1" applyBorder="1" applyAlignment="1">
      <alignment horizontal="center" vertical="top"/>
    </xf>
    <xf numFmtId="2" fontId="89" fillId="0" borderId="57" xfId="0" applyNumberFormat="1" applyFont="1" applyFill="1" applyBorder="1" applyAlignment="1">
      <alignment horizontal="center" vertical="top"/>
    </xf>
    <xf numFmtId="2" fontId="89" fillId="0" borderId="78" xfId="0" applyNumberFormat="1" applyFont="1" applyFill="1" applyBorder="1" applyAlignment="1">
      <alignment horizontal="center" vertical="top"/>
    </xf>
    <xf numFmtId="2" fontId="89" fillId="10" borderId="62" xfId="0" applyNumberFormat="1" applyFont="1" applyFill="1" applyBorder="1" applyAlignment="1">
      <alignment horizontal="center" vertical="top"/>
    </xf>
    <xf numFmtId="2" fontId="89" fillId="0" borderId="56" xfId="0" applyNumberFormat="1" applyFont="1" applyFill="1" applyBorder="1" applyAlignment="1">
      <alignment horizontal="center" vertical="top"/>
    </xf>
    <xf numFmtId="2" fontId="89" fillId="0" borderId="15" xfId="0" applyNumberFormat="1" applyFont="1" applyFill="1" applyBorder="1" applyAlignment="1">
      <alignment horizontal="center" vertical="top"/>
    </xf>
    <xf numFmtId="2" fontId="89" fillId="0" borderId="16" xfId="0" applyNumberFormat="1" applyFont="1" applyFill="1" applyBorder="1" applyAlignment="1">
      <alignment horizontal="center" vertical="top"/>
    </xf>
    <xf numFmtId="2" fontId="90" fillId="0" borderId="78" xfId="0" applyNumberFormat="1" applyFont="1" applyFill="1" applyBorder="1" applyAlignment="1">
      <alignment horizontal="center" vertical="top"/>
    </xf>
    <xf numFmtId="2" fontId="89" fillId="0" borderId="5" xfId="0" applyNumberFormat="1" applyFont="1" applyFill="1" applyBorder="1" applyAlignment="1">
      <alignment horizontal="center" vertical="top"/>
    </xf>
    <xf numFmtId="2" fontId="89" fillId="0" borderId="51" xfId="0" applyNumberFormat="1" applyFont="1" applyFill="1" applyBorder="1" applyAlignment="1">
      <alignment horizontal="center" vertical="top"/>
    </xf>
    <xf numFmtId="0" fontId="89" fillId="0" borderId="20" xfId="0" applyNumberFormat="1" applyFont="1" applyFill="1" applyBorder="1" applyAlignment="1">
      <alignment horizontal="center" vertical="top"/>
    </xf>
    <xf numFmtId="2" fontId="89" fillId="10" borderId="0" xfId="0" applyNumberFormat="1" applyFont="1" applyFill="1" applyBorder="1" applyAlignment="1">
      <alignment horizontal="center" vertical="top"/>
    </xf>
    <xf numFmtId="2" fontId="89" fillId="0" borderId="18" xfId="0" applyNumberFormat="1" applyFont="1" applyFill="1" applyBorder="1" applyAlignment="1">
      <alignment horizontal="center" vertical="top"/>
    </xf>
    <xf numFmtId="2" fontId="89" fillId="11" borderId="54" xfId="0" applyNumberFormat="1" applyFont="1" applyFill="1" applyBorder="1" applyAlignment="1">
      <alignment horizontal="center" vertical="top"/>
    </xf>
    <xf numFmtId="0" fontId="91" fillId="11" borderId="47" xfId="0" applyFont="1" applyFill="1" applyBorder="1" applyAlignment="1">
      <alignment horizontal="center" vertical="top"/>
    </xf>
    <xf numFmtId="2" fontId="22" fillId="0" borderId="0" xfId="0" applyNumberFormat="1" applyFont="1"/>
    <xf numFmtId="0" fontId="35" fillId="0" borderId="51" xfId="0" applyFont="1" applyFill="1" applyBorder="1" applyAlignment="1">
      <alignment horizontal="center" vertical="top"/>
    </xf>
    <xf numFmtId="2" fontId="35" fillId="0" borderId="61" xfId="0" applyNumberFormat="1" applyFont="1" applyFill="1" applyBorder="1" applyAlignment="1">
      <alignment horizontal="center" vertical="top"/>
    </xf>
    <xf numFmtId="2" fontId="35" fillId="0" borderId="56" xfId="0" applyNumberFormat="1" applyFont="1" applyFill="1" applyBorder="1" applyAlignment="1">
      <alignment horizontal="center" vertical="top"/>
    </xf>
    <xf numFmtId="2" fontId="50" fillId="13" borderId="29" xfId="0" applyNumberFormat="1" applyFont="1" applyFill="1" applyBorder="1" applyAlignment="1">
      <alignment horizontal="center" vertical="top"/>
    </xf>
    <xf numFmtId="2" fontId="76" fillId="11" borderId="59" xfId="0" applyNumberFormat="1" applyFont="1" applyFill="1" applyBorder="1" applyAlignment="1">
      <alignment horizontal="center" vertical="top"/>
    </xf>
    <xf numFmtId="2" fontId="70" fillId="10" borderId="61"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2" fontId="70" fillId="0" borderId="16" xfId="0" applyNumberFormat="1" applyFont="1" applyFill="1" applyBorder="1" applyAlignment="1">
      <alignment horizontal="center" vertical="top"/>
    </xf>
    <xf numFmtId="0" fontId="50" fillId="0" borderId="51" xfId="0" applyFont="1" applyFill="1" applyBorder="1" applyAlignment="1">
      <alignment horizontal="center" vertical="top"/>
    </xf>
    <xf numFmtId="2" fontId="50" fillId="10" borderId="61" xfId="0" applyNumberFormat="1" applyFont="1" applyFill="1" applyBorder="1" applyAlignment="1">
      <alignment horizontal="center" vertical="top"/>
    </xf>
    <xf numFmtId="2" fontId="50" fillId="0" borderId="57" xfId="0" applyNumberFormat="1" applyFont="1" applyFill="1" applyBorder="1" applyAlignment="1">
      <alignment horizontal="center" vertical="top"/>
    </xf>
    <xf numFmtId="2" fontId="50" fillId="0" borderId="78" xfId="0" applyNumberFormat="1" applyFont="1" applyFill="1" applyBorder="1" applyAlignment="1">
      <alignment horizontal="center" vertical="top"/>
    </xf>
    <xf numFmtId="2" fontId="50" fillId="0" borderId="56" xfId="0" applyNumberFormat="1" applyFont="1" applyFill="1" applyBorder="1" applyAlignment="1">
      <alignment horizontal="center" vertical="top"/>
    </xf>
    <xf numFmtId="0" fontId="34" fillId="11" borderId="51" xfId="0" applyFont="1" applyFill="1" applyBorder="1" applyAlignment="1">
      <alignment vertical="top" wrapText="1"/>
    </xf>
    <xf numFmtId="9" fontId="34" fillId="11" borderId="54" xfId="0" applyNumberFormat="1" applyFont="1" applyFill="1" applyBorder="1" applyAlignment="1">
      <alignment vertical="top"/>
    </xf>
    <xf numFmtId="0" fontId="78" fillId="0" borderId="61" xfId="0" applyFont="1" applyFill="1" applyBorder="1" applyAlignment="1">
      <alignment horizontal="left" vertical="top" wrapText="1"/>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4" fontId="81" fillId="0" borderId="54" xfId="0" applyNumberFormat="1" applyFont="1" applyBorder="1" applyAlignment="1">
      <alignment horizontal="center" vertical="top" wrapText="1"/>
    </xf>
    <xf numFmtId="164" fontId="81" fillId="0" borderId="62" xfId="0" applyNumberFormat="1" applyFont="1" applyBorder="1" applyAlignment="1">
      <alignment horizontal="center" vertical="top" wrapText="1"/>
    </xf>
    <xf numFmtId="164" fontId="81"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84" fillId="5" borderId="23" xfId="0" applyNumberFormat="1" applyFont="1" applyFill="1" applyBorder="1" applyAlignment="1">
      <alignment horizontal="center" vertical="top" wrapText="1"/>
    </xf>
    <xf numFmtId="164" fontId="84"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84" fillId="9" borderId="23" xfId="0" applyNumberFormat="1" applyFont="1" applyFill="1" applyBorder="1" applyAlignment="1">
      <alignment horizontal="center" vertical="top" wrapText="1"/>
    </xf>
    <xf numFmtId="164" fontId="84"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6" fillId="0" borderId="54" xfId="0" applyFont="1" applyFill="1" applyBorder="1" applyAlignment="1">
      <alignment horizontal="lef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2" fontId="81" fillId="0" borderId="54" xfId="0" applyNumberFormat="1" applyFont="1" applyFill="1" applyBorder="1" applyAlignment="1">
      <alignment horizontal="center" vertical="top"/>
    </xf>
    <xf numFmtId="2" fontId="82" fillId="0" borderId="62" xfId="0" applyNumberFormat="1" applyFont="1" applyFill="1" applyBorder="1" applyAlignment="1">
      <alignment horizontal="center" vertical="top"/>
    </xf>
    <xf numFmtId="2" fontId="82" fillId="0" borderId="69" xfId="0" applyNumberFormat="1"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2" fontId="22" fillId="0" borderId="68" xfId="0" applyNumberFormat="1" applyFont="1" applyFill="1" applyBorder="1" applyAlignment="1">
      <alignment horizontal="center" vertical="top" wrapText="1"/>
    </xf>
    <xf numFmtId="2" fontId="22" fillId="0" borderId="58" xfId="0" applyNumberFormat="1" applyFont="1" applyFill="1" applyBorder="1" applyAlignment="1">
      <alignment horizontal="center" vertical="top" wrapText="1"/>
    </xf>
    <xf numFmtId="2" fontId="22" fillId="0" borderId="6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2" fontId="81" fillId="0" borderId="68" xfId="0" applyNumberFormat="1" applyFont="1" applyFill="1" applyBorder="1" applyAlignment="1">
      <alignment horizontal="center" vertical="top" wrapText="1"/>
    </xf>
    <xf numFmtId="2" fontId="81" fillId="0" borderId="58" xfId="0" applyNumberFormat="1" applyFont="1" applyFill="1" applyBorder="1" applyAlignment="1">
      <alignment horizontal="center" vertical="top" wrapText="1"/>
    </xf>
    <xf numFmtId="2" fontId="81" fillId="0" borderId="64" xfId="0" applyNumberFormat="1" applyFont="1" applyFill="1" applyBorder="1" applyAlignment="1">
      <alignment horizontal="center"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2" fillId="0" borderId="18" xfId="0" applyNumberFormat="1" applyFont="1" applyFill="1" applyBorder="1" applyAlignment="1">
      <alignment horizontal="center" vertical="top"/>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50" xfId="0" applyFont="1" applyFill="1" applyBorder="1" applyAlignment="1">
      <alignment horizontal="left" vertical="top" wrapText="1"/>
    </xf>
    <xf numFmtId="0" fontId="0" fillId="0" borderId="55" xfId="0"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16" xfId="0" applyFont="1" applyFill="1" applyBorder="1" applyAlignment="1">
      <alignment vertical="top" wrapText="1"/>
    </xf>
    <xf numFmtId="0" fontId="4" fillId="0" borderId="2" xfId="0" applyFont="1" applyFill="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24" fillId="0" borderId="34" xfId="0" applyFont="1" applyFill="1" applyBorder="1" applyAlignment="1">
      <alignment horizontal="left" vertical="top" wrapText="1"/>
    </xf>
    <xf numFmtId="0" fontId="24" fillId="0" borderId="39" xfId="0" applyFont="1" applyFill="1" applyBorder="1" applyAlignment="1">
      <alignment horizontal="left" vertical="top" wrapText="1"/>
    </xf>
    <xf numFmtId="0" fontId="24" fillId="0" borderId="26" xfId="0" applyFont="1" applyFill="1" applyBorder="1" applyAlignment="1">
      <alignment horizontal="center" vertical="top"/>
    </xf>
    <xf numFmtId="0" fontId="24" fillId="0" borderId="30" xfId="0" applyFont="1" applyFill="1" applyBorder="1" applyAlignment="1">
      <alignment horizontal="center" vertical="top"/>
    </xf>
    <xf numFmtId="0" fontId="24" fillId="11" borderId="27" xfId="0" applyFont="1" applyFill="1" applyBorder="1" applyAlignment="1">
      <alignment horizontal="center" vertical="top" wrapText="1"/>
    </xf>
    <xf numFmtId="0" fontId="24" fillId="11" borderId="31" xfId="0" applyFont="1" applyFill="1" applyBorder="1" applyAlignment="1">
      <alignment horizontal="center" vertical="top" wrapText="1"/>
    </xf>
    <xf numFmtId="0" fontId="24" fillId="0" borderId="50" xfId="0" applyFont="1" applyBorder="1" applyAlignment="1">
      <alignment horizontal="center" vertical="top"/>
    </xf>
    <xf numFmtId="0" fontId="24" fillId="0" borderId="42" xfId="0" applyFont="1" applyBorder="1" applyAlignment="1">
      <alignment horizontal="center" vertical="top"/>
    </xf>
    <xf numFmtId="49" fontId="5" fillId="2"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4" fillId="4" borderId="27" xfId="0" applyFont="1" applyFill="1" applyBorder="1" applyAlignment="1">
      <alignment horizontal="left" vertical="top" wrapText="1"/>
    </xf>
    <xf numFmtId="0" fontId="4"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10" fillId="4" borderId="27" xfId="0" applyFont="1" applyFill="1" applyBorder="1" applyAlignment="1">
      <alignment horizontal="left" vertical="top" wrapText="1"/>
    </xf>
    <xf numFmtId="0" fontId="10" fillId="4" borderId="31" xfId="0" applyFont="1" applyFill="1" applyBorder="1" applyAlignment="1">
      <alignment horizontal="left" vertical="top" wrapText="1"/>
    </xf>
    <xf numFmtId="0" fontId="24" fillId="0" borderId="27" xfId="0" applyNumberFormat="1" applyFont="1" applyFill="1" applyBorder="1" applyAlignment="1">
      <alignment horizontal="center" vertical="top"/>
    </xf>
    <xf numFmtId="0" fontId="24" fillId="0" borderId="31" xfId="0" applyNumberFormat="1" applyFont="1" applyFill="1" applyBorder="1" applyAlignment="1">
      <alignment horizontal="center" vertical="top"/>
    </xf>
    <xf numFmtId="0" fontId="7" fillId="4" borderId="31" xfId="0" applyFont="1" applyFill="1" applyBorder="1" applyAlignment="1">
      <alignment horizontal="left" vertical="top" wrapText="1"/>
    </xf>
    <xf numFmtId="0" fontId="24" fillId="0" borderId="26" xfId="0" applyNumberFormat="1" applyFont="1" applyFill="1" applyBorder="1" applyAlignment="1">
      <alignment horizontal="center" vertical="top"/>
    </xf>
    <xf numFmtId="0" fontId="24" fillId="0" borderId="30" xfId="0" applyNumberFormat="1" applyFont="1" applyFill="1" applyBorder="1" applyAlignment="1">
      <alignment horizontal="center" vertical="top"/>
    </xf>
    <xf numFmtId="0" fontId="24" fillId="0" borderId="27" xfId="0" applyFont="1" applyFill="1" applyBorder="1" applyAlignment="1">
      <alignment horizontal="center" vertical="top"/>
    </xf>
    <xf numFmtId="0" fontId="24" fillId="0" borderId="31" xfId="0" applyFont="1" applyFill="1" applyBorder="1" applyAlignment="1">
      <alignment horizontal="center" vertical="top"/>
    </xf>
    <xf numFmtId="0" fontId="24" fillId="0" borderId="50" xfId="0" applyFont="1" applyBorder="1" applyAlignment="1">
      <alignment horizontal="left" vertical="top" wrapText="1"/>
    </xf>
    <xf numFmtId="0" fontId="24" fillId="0" borderId="42" xfId="0" applyFont="1" applyBorder="1" applyAlignment="1">
      <alignment horizontal="left" vertical="top" wrapText="1"/>
    </xf>
    <xf numFmtId="0" fontId="24" fillId="0" borderId="50" xfId="0" applyFont="1" applyFill="1" applyBorder="1" applyAlignment="1">
      <alignment horizontal="center" vertical="top"/>
    </xf>
    <xf numFmtId="0" fontId="24" fillId="0" borderId="42" xfId="0" applyFont="1" applyFill="1" applyBorder="1" applyAlignment="1">
      <alignment horizontal="center" vertical="top"/>
    </xf>
    <xf numFmtId="0" fontId="6" fillId="0" borderId="26" xfId="0" applyFont="1" applyFill="1" applyBorder="1" applyAlignment="1">
      <alignment horizontal="center" vertical="top"/>
    </xf>
    <xf numFmtId="0" fontId="6" fillId="0" borderId="30" xfId="0" applyFont="1" applyFill="1" applyBorder="1" applyAlignment="1">
      <alignment horizontal="center" vertical="top"/>
    </xf>
    <xf numFmtId="0" fontId="6" fillId="0" borderId="66" xfId="0" applyFont="1" applyBorder="1" applyAlignment="1">
      <alignment vertical="top" wrapText="1"/>
    </xf>
    <xf numFmtId="0" fontId="26" fillId="0" borderId="44" xfId="0" applyFont="1" applyBorder="1" applyAlignment="1">
      <alignment wrapText="1"/>
    </xf>
    <xf numFmtId="0" fontId="6" fillId="0" borderId="34" xfId="0" applyFont="1" applyFill="1" applyBorder="1" applyAlignment="1">
      <alignment horizontal="center" vertical="top"/>
    </xf>
    <xf numFmtId="0" fontId="6" fillId="0" borderId="39" xfId="0" applyFont="1" applyFill="1" applyBorder="1" applyAlignment="1">
      <alignment horizontal="center" vertical="top"/>
    </xf>
    <xf numFmtId="0" fontId="6" fillId="0" borderId="27" xfId="0" applyFont="1" applyFill="1" applyBorder="1" applyAlignment="1">
      <alignment horizontal="center" vertical="top"/>
    </xf>
    <xf numFmtId="0" fontId="6" fillId="0" borderId="31" xfId="0" applyFont="1" applyFill="1" applyBorder="1" applyAlignment="1">
      <alignment horizontal="center" vertical="top"/>
    </xf>
    <xf numFmtId="0" fontId="19" fillId="0" borderId="50" xfId="0" applyFont="1" applyBorder="1" applyAlignment="1">
      <alignment horizontal="center" vertical="top" wrapText="1"/>
    </xf>
    <xf numFmtId="0" fontId="19" fillId="0" borderId="42" xfId="0" applyFont="1" applyBorder="1" applyAlignment="1">
      <alignment horizontal="center" vertical="top" wrapText="1"/>
    </xf>
    <xf numFmtId="0" fontId="24" fillId="0" borderId="50" xfId="0" applyFont="1" applyBorder="1" applyAlignment="1">
      <alignment horizontal="left" wrapText="1"/>
    </xf>
    <xf numFmtId="0" fontId="24" fillId="0" borderId="42" xfId="0" applyFont="1" applyBorder="1" applyAlignment="1">
      <alignment horizontal="left" wrapText="1"/>
    </xf>
    <xf numFmtId="0" fontId="69" fillId="0" borderId="50" xfId="0" applyFont="1" applyBorder="1" applyAlignment="1">
      <alignment horizontal="center" vertical="top" wrapText="1"/>
    </xf>
    <xf numFmtId="0" fontId="69" fillId="0" borderId="42" xfId="0" applyFont="1" applyBorder="1" applyAlignment="1">
      <alignment horizontal="center" vertical="top" wrapText="1"/>
    </xf>
    <xf numFmtId="0" fontId="26" fillId="0" borderId="59" xfId="0" applyFont="1" applyBorder="1" applyAlignment="1">
      <alignment wrapText="1"/>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4" fillId="0" borderId="66" xfId="0" applyFont="1" applyBorder="1" applyAlignment="1">
      <alignment horizontal="left" vertical="justify" wrapText="1"/>
    </xf>
    <xf numFmtId="0" fontId="24" fillId="0" borderId="44" xfId="0" applyFont="1" applyBorder="1" applyAlignment="1">
      <alignment horizontal="left" vertical="justify" wrapText="1"/>
    </xf>
    <xf numFmtId="49" fontId="2" fillId="0" borderId="34" xfId="0" applyNumberFormat="1" applyFont="1" applyBorder="1" applyAlignment="1">
      <alignment horizontal="center" vertical="top"/>
    </xf>
    <xf numFmtId="49" fontId="2" fillId="0" borderId="39" xfId="0" applyNumberFormat="1" applyFont="1" applyBorder="1" applyAlignment="1">
      <alignment horizontal="center" vertical="top"/>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49" fontId="5" fillId="2" borderId="6"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3" xfId="0" applyNumberFormat="1" applyFont="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6" fillId="0" borderId="50"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6"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49" fontId="2" fillId="0" borderId="26" xfId="0" applyNumberFormat="1"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0" borderId="27" xfId="0" applyNumberFormat="1" applyFont="1" applyBorder="1" applyAlignment="1">
      <alignment horizontal="center" vertical="top"/>
    </xf>
    <xf numFmtId="49" fontId="5" fillId="0" borderId="31" xfId="0" applyNumberFormat="1" applyFont="1" applyBorder="1" applyAlignment="1">
      <alignment horizontal="center" vertical="top"/>
    </xf>
    <xf numFmtId="0" fontId="4" fillId="0" borderId="42" xfId="0" applyFont="1" applyFill="1" applyBorder="1" applyAlignment="1">
      <alignment horizontal="left" vertical="top" wrapText="1"/>
    </xf>
    <xf numFmtId="0" fontId="10" fillId="0" borderId="27" xfId="0" applyFont="1" applyFill="1" applyBorder="1" applyAlignment="1">
      <alignment horizontal="left" vertical="top" wrapText="1"/>
    </xf>
    <xf numFmtId="0" fontId="7" fillId="0" borderId="31" xfId="0" applyFont="1" applyBorder="1" applyAlignment="1">
      <alignment horizontal="left"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19" fillId="0" borderId="50" xfId="0" applyFont="1" applyFill="1" applyBorder="1" applyAlignment="1">
      <alignment horizontal="center" vertical="top"/>
    </xf>
    <xf numFmtId="0" fontId="19"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0" fontId="24"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1" fillId="0" borderId="0" xfId="0" applyFont="1" applyAlignment="1">
      <alignment horizontal="left" vertical="top" wrapText="1"/>
    </xf>
    <xf numFmtId="0" fontId="32" fillId="0" borderId="0" xfId="0" applyFont="1" applyAlignment="1">
      <alignment vertical="top"/>
    </xf>
    <xf numFmtId="0" fontId="7" fillId="0" borderId="0" xfId="0" applyFont="1" applyAlignment="1">
      <alignment horizontal="left" wrapText="1"/>
    </xf>
    <xf numFmtId="0" fontId="24"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49" fontId="2" fillId="0" borderId="34"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2" fillId="0" borderId="50" xfId="0" applyFont="1" applyFill="1" applyBorder="1" applyAlignment="1">
      <alignment horizontal="center" vertical="top"/>
    </xf>
    <xf numFmtId="0" fontId="2" fillId="0" borderId="55" xfId="0"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24" fillId="0" borderId="50" xfId="0" applyNumberFormat="1" applyFont="1" applyFill="1" applyBorder="1" applyAlignment="1">
      <alignment horizontal="center" vertical="top"/>
    </xf>
    <xf numFmtId="164" fontId="24" fillId="0" borderId="55"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49" fontId="2" fillId="11" borderId="1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0" fontId="78" fillId="4" borderId="27" xfId="0" applyFont="1" applyFill="1" applyBorder="1" applyAlignment="1">
      <alignment horizontal="left" vertical="top" wrapText="1"/>
    </xf>
    <xf numFmtId="0" fontId="80" fillId="4" borderId="31" xfId="0" applyFont="1" applyFill="1" applyBorder="1" applyAlignment="1">
      <alignment horizontal="left"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164" fontId="22" fillId="0" borderId="54" xfId="0" applyNumberFormat="1" applyFont="1" applyFill="1" applyBorder="1" applyAlignment="1">
      <alignment horizontal="center"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9"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31" fillId="0" borderId="0" xfId="0" applyFont="1" applyFill="1" applyBorder="1" applyAlignment="1">
      <alignment horizontal="left"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3" fillId="9" borderId="32" xfId="0" applyNumberFormat="1" applyFont="1" applyFill="1" applyBorder="1" applyAlignment="1">
      <alignment horizontal="center" vertical="top" wrapText="1"/>
    </xf>
    <xf numFmtId="164" fontId="3" fillId="9" borderId="23" xfId="0" applyNumberFormat="1" applyFont="1" applyFill="1" applyBorder="1" applyAlignment="1">
      <alignment horizontal="center" vertical="top" wrapText="1"/>
    </xf>
    <xf numFmtId="164" fontId="3" fillId="9" borderId="24"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78" fillId="0" borderId="44" xfId="0" applyNumberFormat="1" applyFont="1" applyFill="1" applyBorder="1" applyAlignment="1">
      <alignment horizontal="center" vertical="top" wrapText="1"/>
    </xf>
    <xf numFmtId="0" fontId="78" fillId="0" borderId="43" xfId="0" applyFont="1" applyBorder="1" applyAlignment="1">
      <alignment horizontal="center" vertical="top" wrapText="1"/>
    </xf>
    <xf numFmtId="0" fontId="78" fillId="0" borderId="45" xfId="0" applyFont="1" applyBorder="1" applyAlignment="1">
      <alignment horizontal="center"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78" fillId="0" borderId="52" xfId="0" applyNumberFormat="1" applyFont="1" applyFill="1" applyBorder="1" applyAlignment="1">
      <alignment horizontal="center" vertical="top" wrapText="1"/>
    </xf>
    <xf numFmtId="164" fontId="78" fillId="0" borderId="17" xfId="0" applyNumberFormat="1" applyFont="1" applyFill="1" applyBorder="1" applyAlignment="1">
      <alignment horizontal="center" vertical="top" wrapText="1"/>
    </xf>
    <xf numFmtId="164" fontId="78" fillId="0" borderId="46" xfId="0" applyNumberFormat="1" applyFont="1" applyFill="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164" fontId="78" fillId="0" borderId="34" xfId="0" applyNumberFormat="1" applyFont="1" applyFill="1" applyBorder="1" applyAlignment="1">
      <alignment horizontal="center" vertical="top"/>
    </xf>
    <xf numFmtId="164" fontId="78" fillId="0" borderId="6" xfId="0" applyNumberFormat="1" applyFont="1" applyFill="1" applyBorder="1" applyAlignment="1">
      <alignment horizontal="center" vertical="top"/>
    </xf>
    <xf numFmtId="164" fontId="78" fillId="0" borderId="26" xfId="0" applyNumberFormat="1" applyFont="1" applyFill="1" applyBorder="1" applyAlignment="1">
      <alignment horizontal="center" vertical="top"/>
    </xf>
    <xf numFmtId="164" fontId="78" fillId="0" borderId="19"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4" fillId="0" borderId="30" xfId="0" applyNumberFormat="1" applyFont="1" applyFill="1" applyBorder="1" applyAlignment="1">
      <alignment horizontal="center" vertical="center"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3" fillId="8" borderId="24"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18"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45" xfId="0" applyNumberFormat="1" applyFont="1" applyFill="1" applyBorder="1" applyAlignment="1">
      <alignment horizontal="right" vertical="top"/>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3" fillId="0" borderId="27" xfId="0" applyFont="1" applyFill="1" applyBorder="1" applyAlignment="1">
      <alignment vertical="top" wrapText="1"/>
    </xf>
    <xf numFmtId="0" fontId="3" fillId="0" borderId="31" xfId="0" applyFont="1" applyFill="1" applyBorder="1" applyAlignment="1">
      <alignment vertical="top" wrapText="1"/>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50" xfId="0" applyFont="1" applyBorder="1" applyAlignment="1">
      <alignment horizontal="center" vertical="center" textRotation="90"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39" fillId="0" borderId="0" xfId="0" applyFont="1" applyAlignment="1">
      <alignment horizontal="left" vertical="top" wrapText="1"/>
    </xf>
    <xf numFmtId="0" fontId="7" fillId="0" borderId="43" xfId="0" applyFont="1" applyBorder="1" applyAlignment="1">
      <alignment horizontal="center"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3" fillId="2" borderId="22" xfId="0" applyFont="1" applyFill="1" applyBorder="1" applyAlignment="1">
      <alignment horizontal="left" vertical="top"/>
    </xf>
    <xf numFmtId="0" fontId="78" fillId="0" borderId="20" xfId="0" applyFont="1" applyFill="1" applyBorder="1" applyAlignment="1">
      <alignment horizontal="left" vertical="top" wrapText="1"/>
    </xf>
    <xf numFmtId="0" fontId="78" fillId="0" borderId="31" xfId="0" applyFont="1" applyFill="1" applyBorder="1" applyAlignment="1">
      <alignment horizontal="left" vertical="top" wrapText="1"/>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20"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49" fontId="40" fillId="2" borderId="34" xfId="0" applyNumberFormat="1" applyFont="1" applyFill="1" applyBorder="1" applyAlignment="1">
      <alignment horizontal="center" vertical="top"/>
    </xf>
    <xf numFmtId="49" fontId="40" fillId="2" borderId="6" xfId="0" applyNumberFormat="1" applyFont="1" applyFill="1" applyBorder="1" applyAlignment="1">
      <alignment horizontal="center" vertical="top"/>
    </xf>
    <xf numFmtId="49" fontId="40" fillId="2" borderId="39" xfId="0" applyNumberFormat="1" applyFont="1" applyFill="1" applyBorder="1" applyAlignment="1">
      <alignment horizontal="center" vertical="top"/>
    </xf>
    <xf numFmtId="0" fontId="78" fillId="11" borderId="27" xfId="0" applyFont="1" applyFill="1" applyBorder="1" applyAlignment="1">
      <alignment horizontal="left" vertical="top" wrapText="1"/>
    </xf>
    <xf numFmtId="0" fontId="78" fillId="11" borderId="20" xfId="0" applyFont="1" applyFill="1" applyBorder="1" applyAlignment="1">
      <alignment horizontal="left" vertical="top" wrapText="1"/>
    </xf>
    <xf numFmtId="0" fontId="78" fillId="11" borderId="31"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20" fillId="0" borderId="43"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81" fillId="0" borderId="52" xfId="0" applyNumberFormat="1" applyFont="1" applyBorder="1" applyAlignment="1">
      <alignment horizontal="center" vertical="top" wrapText="1"/>
    </xf>
    <xf numFmtId="164" fontId="81" fillId="0" borderId="17" xfId="0" applyNumberFormat="1" applyFont="1" applyBorder="1" applyAlignment="1">
      <alignment horizontal="center" vertical="top" wrapText="1"/>
    </xf>
    <xf numFmtId="164" fontId="81" fillId="0" borderId="46" xfId="0" applyNumberFormat="1" applyFont="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53" xfId="0" applyNumberFormat="1" applyFont="1" applyBorder="1" applyAlignment="1">
      <alignment horizontal="center"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2" fillId="0" borderId="67" xfId="0" applyNumberFormat="1" applyFont="1" applyBorder="1" applyAlignment="1">
      <alignment horizontal="center" vertical="top" wrapText="1"/>
    </xf>
    <xf numFmtId="49" fontId="2" fillId="0" borderId="0"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58" fillId="0" borderId="27" xfId="0" applyNumberFormat="1" applyFont="1" applyBorder="1" applyAlignment="1">
      <alignment horizontal="center" vertical="center"/>
    </xf>
    <xf numFmtId="164" fontId="58" fillId="0" borderId="74" xfId="0" applyNumberFormat="1" applyFont="1" applyBorder="1" applyAlignment="1">
      <alignment horizontal="center" vertical="center"/>
    </xf>
    <xf numFmtId="0" fontId="6" fillId="0" borderId="67" xfId="0" applyFont="1" applyBorder="1" applyAlignment="1">
      <alignment horizontal="center" vertical="center" textRotation="90" wrapText="1"/>
    </xf>
    <xf numFmtId="49" fontId="5" fillId="2" borderId="73" xfId="0" applyNumberFormat="1" applyFont="1" applyFill="1" applyBorder="1" applyAlignment="1">
      <alignment horizontal="center" vertical="top"/>
    </xf>
    <xf numFmtId="49" fontId="52" fillId="3" borderId="7" xfId="0" applyNumberFormat="1" applyFont="1" applyFill="1" applyBorder="1" applyAlignment="1">
      <alignment horizontal="center" vertical="top"/>
    </xf>
    <xf numFmtId="49" fontId="52" fillId="0" borderId="19" xfId="0" applyNumberFormat="1" applyFont="1" applyBorder="1" applyAlignment="1">
      <alignment horizontal="center" vertical="top"/>
    </xf>
    <xf numFmtId="0" fontId="53" fillId="0" borderId="20" xfId="0" applyFont="1" applyFill="1" applyBorder="1" applyAlignment="1">
      <alignment horizontal="left" vertical="top" wrapText="1"/>
    </xf>
    <xf numFmtId="49" fontId="54" fillId="0" borderId="18" xfId="0" applyNumberFormat="1" applyFont="1" applyBorder="1" applyAlignment="1">
      <alignment horizontal="center" vertical="top" wrapText="1"/>
    </xf>
    <xf numFmtId="49" fontId="68" fillId="0" borderId="18" xfId="0" applyNumberFormat="1" applyFont="1" applyBorder="1" applyAlignment="1">
      <alignment horizontal="center" vertical="top" wrapText="1"/>
    </xf>
    <xf numFmtId="164" fontId="56" fillId="4" borderId="50" xfId="0" applyNumberFormat="1" applyFont="1" applyFill="1" applyBorder="1" applyAlignment="1">
      <alignment horizontal="center" vertical="center" wrapText="1"/>
    </xf>
    <xf numFmtId="164" fontId="56" fillId="4" borderId="18" xfId="0" applyNumberFormat="1" applyFont="1" applyFill="1" applyBorder="1" applyAlignment="1">
      <alignment horizontal="center" vertical="center" wrapText="1"/>
    </xf>
    <xf numFmtId="164" fontId="56"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xf>
    <xf numFmtId="49" fontId="52" fillId="3" borderId="35" xfId="0" applyNumberFormat="1" applyFont="1" applyFill="1" applyBorder="1" applyAlignment="1">
      <alignment horizontal="center" vertical="top"/>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56" fillId="0" borderId="27" xfId="0" applyNumberFormat="1" applyFont="1" applyBorder="1" applyAlignment="1">
      <alignment horizontal="center" vertical="center"/>
    </xf>
    <xf numFmtId="164" fontId="56" fillId="0" borderId="20" xfId="0" applyNumberFormat="1" applyFont="1" applyBorder="1" applyAlignment="1">
      <alignment horizontal="center" vertical="center"/>
    </xf>
    <xf numFmtId="164" fontId="56" fillId="0" borderId="74" xfId="0" applyNumberFormat="1" applyFont="1" applyBorder="1" applyAlignment="1">
      <alignment horizontal="center" vertical="center"/>
    </xf>
    <xf numFmtId="0" fontId="15" fillId="0" borderId="31" xfId="0" applyFont="1" applyBorder="1" applyAlignment="1">
      <alignment horizontal="left" vertical="top" wrapText="1"/>
    </xf>
    <xf numFmtId="164" fontId="58" fillId="4" borderId="50" xfId="0" applyNumberFormat="1" applyFont="1" applyFill="1" applyBorder="1" applyAlignment="1">
      <alignment horizontal="center" vertical="center" wrapText="1"/>
    </xf>
    <xf numFmtId="164" fontId="58" fillId="4" borderId="55" xfId="0" applyNumberFormat="1" applyFont="1" applyFill="1" applyBorder="1" applyAlignment="1">
      <alignment horizontal="center" vertical="center" wrapText="1"/>
    </xf>
    <xf numFmtId="49" fontId="52" fillId="3" borderId="22" xfId="0" applyNumberFormat="1" applyFont="1" applyFill="1" applyBorder="1" applyAlignment="1">
      <alignment horizontal="left" vertical="top"/>
    </xf>
    <xf numFmtId="49" fontId="52" fillId="3" borderId="23" xfId="0" applyNumberFormat="1" applyFont="1" applyFill="1" applyBorder="1" applyAlignment="1">
      <alignment horizontal="left" vertical="top"/>
    </xf>
    <xf numFmtId="49" fontId="52" fillId="3" borderId="67" xfId="0" applyNumberFormat="1" applyFont="1" applyFill="1" applyBorder="1" applyAlignment="1">
      <alignment horizontal="left" vertical="top"/>
    </xf>
    <xf numFmtId="49" fontId="52" fillId="3" borderId="24" xfId="0" applyNumberFormat="1" applyFont="1" applyFill="1" applyBorder="1" applyAlignment="1">
      <alignment horizontal="left" vertical="top"/>
    </xf>
    <xf numFmtId="0" fontId="57" fillId="0" borderId="26" xfId="0" applyFont="1" applyFill="1" applyBorder="1" applyAlignment="1">
      <alignment horizontal="center" vertical="center" wrapText="1"/>
    </xf>
    <xf numFmtId="0" fontId="57" fillId="0" borderId="19" xfId="0" applyFont="1" applyFill="1" applyBorder="1" applyAlignment="1">
      <alignment horizontal="center" vertical="center" wrapText="1"/>
    </xf>
    <xf numFmtId="0" fontId="57" fillId="0" borderId="30" xfId="0" applyFont="1" applyFill="1" applyBorder="1" applyAlignment="1">
      <alignment horizontal="center" vertical="center" wrapText="1"/>
    </xf>
    <xf numFmtId="0" fontId="57" fillId="0" borderId="27" xfId="0" applyFont="1" applyFill="1" applyBorder="1" applyAlignment="1">
      <alignment horizontal="center" vertical="center" wrapText="1"/>
    </xf>
    <xf numFmtId="0" fontId="57" fillId="0" borderId="20" xfId="0" applyFont="1" applyFill="1" applyBorder="1" applyAlignment="1">
      <alignment horizontal="center" vertical="center" wrapText="1"/>
    </xf>
    <xf numFmtId="0" fontId="57" fillId="0" borderId="31" xfId="0" applyFont="1" applyFill="1" applyBorder="1" applyAlignment="1">
      <alignment horizontal="center" vertical="center" wrapText="1"/>
    </xf>
    <xf numFmtId="0" fontId="37" fillId="0" borderId="34" xfId="0" applyFont="1" applyFill="1" applyBorder="1" applyAlignment="1">
      <alignment horizontal="left" vertical="top" wrapText="1"/>
    </xf>
    <xf numFmtId="0" fontId="37" fillId="0" borderId="6" xfId="0" applyFont="1" applyFill="1" applyBorder="1" applyAlignment="1">
      <alignment horizontal="left" vertical="top" wrapText="1"/>
    </xf>
    <xf numFmtId="49" fontId="52" fillId="0" borderId="26" xfId="0" applyNumberFormat="1" applyFont="1" applyBorder="1" applyAlignment="1">
      <alignment horizontal="center" vertical="top"/>
    </xf>
    <xf numFmtId="49" fontId="52" fillId="0" borderId="30" xfId="0" applyNumberFormat="1" applyFont="1" applyBorder="1" applyAlignment="1">
      <alignment horizontal="center" vertical="top"/>
    </xf>
    <xf numFmtId="0" fontId="37" fillId="0" borderId="27" xfId="0" applyFont="1" applyFill="1" applyBorder="1" applyAlignment="1">
      <alignment horizontal="left" vertical="top" wrapText="1"/>
    </xf>
    <xf numFmtId="0" fontId="37" fillId="0" borderId="20" xfId="0" applyFont="1" applyFill="1" applyBorder="1" applyAlignment="1">
      <alignment horizontal="left" vertical="top" wrapText="1"/>
    </xf>
    <xf numFmtId="0" fontId="51" fillId="0" borderId="31" xfId="0" applyFont="1" applyBorder="1" applyAlignment="1">
      <alignment horizontal="left" vertical="top" wrapText="1"/>
    </xf>
    <xf numFmtId="49" fontId="61" fillId="0" borderId="50" xfId="0" applyNumberFormat="1" applyFont="1" applyBorder="1" applyAlignment="1">
      <alignment horizontal="center" vertical="top"/>
    </xf>
    <xf numFmtId="49" fontId="57" fillId="0" borderId="18" xfId="0" applyNumberFormat="1" applyFont="1" applyBorder="1" applyAlignment="1">
      <alignment horizontal="center" vertical="top"/>
    </xf>
    <xf numFmtId="49" fontId="57" fillId="0" borderId="67" xfId="0" applyNumberFormat="1" applyFont="1" applyBorder="1" applyAlignment="1">
      <alignment horizontal="center" vertical="top"/>
    </xf>
    <xf numFmtId="49" fontId="57" fillId="0" borderId="0" xfId="0" applyNumberFormat="1" applyFont="1" applyBorder="1" applyAlignment="1">
      <alignment horizontal="center" vertical="top"/>
    </xf>
    <xf numFmtId="0" fontId="58" fillId="0" borderId="50" xfId="0" applyFont="1" applyBorder="1" applyAlignment="1">
      <alignment horizontal="center" vertical="center"/>
    </xf>
    <xf numFmtId="0" fontId="58" fillId="0" borderId="55" xfId="0" applyFont="1" applyBorder="1" applyAlignment="1">
      <alignment horizontal="center" vertical="center"/>
    </xf>
    <xf numFmtId="164" fontId="58" fillId="0" borderId="34" xfId="0" applyNumberFormat="1" applyFont="1" applyBorder="1" applyAlignment="1">
      <alignment horizontal="center" vertical="center"/>
    </xf>
    <xf numFmtId="164" fontId="58" fillId="0" borderId="71" xfId="0" applyNumberFormat="1" applyFont="1" applyBorder="1" applyAlignment="1">
      <alignment horizontal="center" vertical="center"/>
    </xf>
    <xf numFmtId="0" fontId="57" fillId="0" borderId="74" xfId="0" applyFont="1" applyFill="1" applyBorder="1" applyAlignment="1">
      <alignment horizontal="center" vertical="center" wrapText="1"/>
    </xf>
    <xf numFmtId="164" fontId="58" fillId="0" borderId="26" xfId="0" applyNumberFormat="1" applyFont="1" applyBorder="1" applyAlignment="1">
      <alignment horizontal="center" vertical="center"/>
    </xf>
    <xf numFmtId="164" fontId="58" fillId="0" borderId="36" xfId="0" applyNumberFormat="1" applyFont="1" applyBorder="1" applyAlignment="1">
      <alignment horizontal="center" vertical="center"/>
    </xf>
    <xf numFmtId="0" fontId="51" fillId="0" borderId="71" xfId="0" applyFont="1" applyBorder="1" applyAlignment="1">
      <alignment horizontal="left" vertical="top" wrapText="1"/>
    </xf>
    <xf numFmtId="0" fontId="57" fillId="0" borderId="36" xfId="0" applyFont="1" applyFill="1" applyBorder="1" applyAlignment="1">
      <alignment horizontal="center" vertical="center" wrapText="1"/>
    </xf>
    <xf numFmtId="49" fontId="52" fillId="3" borderId="3" xfId="0" applyNumberFormat="1" applyFont="1" applyFill="1" applyBorder="1" applyAlignment="1">
      <alignment horizontal="right" vertical="top"/>
    </xf>
    <xf numFmtId="49" fontId="52" fillId="3" borderId="4" xfId="0" applyNumberFormat="1" applyFont="1" applyFill="1" applyBorder="1" applyAlignment="1">
      <alignment horizontal="right" vertical="top"/>
    </xf>
    <xf numFmtId="49" fontId="52" fillId="3" borderId="22" xfId="0" applyNumberFormat="1" applyFont="1" applyFill="1" applyBorder="1" applyAlignment="1">
      <alignment horizontal="right" vertical="top"/>
    </xf>
    <xf numFmtId="49" fontId="2" fillId="0" borderId="43" xfId="0" applyNumberFormat="1" applyFont="1" applyBorder="1" applyAlignment="1">
      <alignment horizontal="center" vertical="top"/>
    </xf>
    <xf numFmtId="0" fontId="53" fillId="0" borderId="65" xfId="0" applyFont="1" applyBorder="1" applyAlignment="1">
      <alignment wrapText="1"/>
    </xf>
    <xf numFmtId="0" fontId="53" fillId="0" borderId="28" xfId="0" applyFont="1" applyBorder="1" applyAlignment="1">
      <alignment wrapText="1"/>
    </xf>
    <xf numFmtId="49" fontId="61" fillId="0" borderId="50" xfId="0" applyNumberFormat="1" applyFont="1" applyBorder="1" applyAlignment="1">
      <alignment horizontal="center" vertical="top" wrapText="1"/>
    </xf>
    <xf numFmtId="49" fontId="61" fillId="0" borderId="18" xfId="0" applyNumberFormat="1" applyFont="1" applyBorder="1" applyAlignment="1">
      <alignment horizontal="center" vertical="top" wrapText="1"/>
    </xf>
    <xf numFmtId="49" fontId="57" fillId="0" borderId="50" xfId="0" applyNumberFormat="1" applyFont="1" applyBorder="1" applyAlignment="1">
      <alignment horizontal="center" vertical="center" wrapText="1"/>
    </xf>
    <xf numFmtId="49" fontId="57" fillId="0" borderId="18" xfId="0" applyNumberFormat="1" applyFont="1" applyBorder="1" applyAlignment="1">
      <alignment horizontal="center" vertical="center" wrapText="1"/>
    </xf>
    <xf numFmtId="0" fontId="58" fillId="0" borderId="50" xfId="0" applyFont="1" applyBorder="1" applyAlignment="1">
      <alignment horizontal="center" vertical="center" wrapText="1"/>
    </xf>
    <xf numFmtId="0" fontId="58" fillId="0" borderId="55" xfId="0" applyFont="1" applyBorder="1" applyAlignment="1">
      <alignment horizontal="center" vertical="center" wrapText="1"/>
    </xf>
    <xf numFmtId="0" fontId="55" fillId="6" borderId="32" xfId="0" applyFont="1" applyFill="1" applyBorder="1" applyAlignment="1">
      <alignment horizontal="center" vertical="top"/>
    </xf>
    <xf numFmtId="0" fontId="55" fillId="6" borderId="23" xfId="0" applyFont="1" applyFill="1" applyBorder="1" applyAlignment="1">
      <alignment horizontal="center" vertical="top"/>
    </xf>
    <xf numFmtId="0" fontId="55" fillId="6" borderId="24"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51" fillId="0" borderId="37" xfId="0" applyFont="1" applyBorder="1" applyAlignment="1">
      <alignment wrapText="1"/>
    </xf>
    <xf numFmtId="0" fontId="15" fillId="0" borderId="0" xfId="0" applyFont="1" applyAlignment="1">
      <alignment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164" fontId="81" fillId="0" borderId="68" xfId="0" applyNumberFormat="1" applyFont="1" applyBorder="1" applyAlignment="1">
      <alignment horizontal="center" vertical="top" wrapText="1"/>
    </xf>
    <xf numFmtId="164" fontId="81" fillId="0" borderId="58" xfId="0" applyNumberFormat="1" applyFont="1" applyBorder="1" applyAlignment="1">
      <alignment horizontal="center" vertical="top" wrapText="1"/>
    </xf>
    <xf numFmtId="164" fontId="81" fillId="0" borderId="64" xfId="0" applyNumberFormat="1" applyFont="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15" fillId="0" borderId="57" xfId="0" applyFont="1" applyBorder="1" applyAlignment="1">
      <alignment vertical="top" wrapText="1"/>
    </xf>
    <xf numFmtId="0" fontId="15" fillId="0" borderId="70"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3" borderId="3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0" fontId="6" fillId="0" borderId="65" xfId="5" applyFont="1" applyFill="1" applyBorder="1" applyAlignment="1">
      <alignment horizontal="left" vertical="top" wrapText="1"/>
    </xf>
    <xf numFmtId="0" fontId="6" fillId="0" borderId="41" xfId="5" applyFont="1" applyFill="1" applyBorder="1" applyAlignment="1">
      <alignment horizontal="left" vertical="top" wrapText="1"/>
    </xf>
    <xf numFmtId="49" fontId="17" fillId="0" borderId="12" xfId="5" applyNumberFormat="1" applyFont="1" applyBorder="1" applyAlignment="1">
      <alignment horizontal="center" vertical="top"/>
    </xf>
    <xf numFmtId="49" fontId="2" fillId="0" borderId="5" xfId="5" applyNumberFormat="1" applyFont="1" applyBorder="1" applyAlignment="1">
      <alignment horizontal="center" vertical="top"/>
    </xf>
    <xf numFmtId="0" fontId="6" fillId="0" borderId="28" xfId="5" applyFont="1" applyFill="1" applyBorder="1" applyAlignment="1">
      <alignment horizontal="left" vertical="top" wrapText="1"/>
    </xf>
    <xf numFmtId="49" fontId="5" fillId="3" borderId="39"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7" fillId="0" borderId="39" xfId="5" applyBorder="1" applyAlignment="1">
      <alignment horizontal="center" vertical="top" wrapText="1"/>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6" fillId="0" borderId="65" xfId="5" applyFont="1" applyFill="1" applyBorder="1" applyAlignment="1">
      <alignment vertical="top" wrapText="1"/>
    </xf>
    <xf numFmtId="0" fontId="15" fillId="0" borderId="41" xfId="0" applyFont="1" applyBorder="1" applyAlignment="1">
      <alignment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3" borderId="67" xfId="5" applyNumberFormat="1" applyFont="1" applyFill="1" applyBorder="1" applyAlignment="1">
      <alignment horizontal="left" vertical="top"/>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4" fillId="0" borderId="41" xfId="3" applyFont="1" applyBorder="1" applyAlignment="1">
      <alignment vertical="top" wrapText="1"/>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164" fontId="81" fillId="0" borderId="54" xfId="5" applyNumberFormat="1" applyFont="1" applyBorder="1" applyAlignment="1">
      <alignment horizontal="center" vertical="top" wrapText="1"/>
    </xf>
    <xf numFmtId="164" fontId="81" fillId="0" borderId="62" xfId="5" applyNumberFormat="1" applyFont="1" applyBorder="1" applyAlignment="1">
      <alignment horizontal="center" vertical="top" wrapText="1"/>
    </xf>
    <xf numFmtId="164" fontId="81" fillId="0" borderId="69" xfId="5" applyNumberFormat="1" applyFont="1" applyBorder="1" applyAlignment="1">
      <alignment horizontal="center"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4" fontId="81" fillId="0" borderId="68" xfId="5" applyNumberFormat="1" applyFont="1" applyBorder="1" applyAlignment="1">
      <alignment horizontal="center" vertical="top" wrapText="1"/>
    </xf>
    <xf numFmtId="164" fontId="81" fillId="0" borderId="58" xfId="5" applyNumberFormat="1" applyFont="1" applyBorder="1" applyAlignment="1">
      <alignment horizontal="center" vertical="top" wrapText="1"/>
    </xf>
    <xf numFmtId="164" fontId="81" fillId="0" borderId="64" xfId="5" applyNumberFormat="1" applyFont="1" applyBorder="1" applyAlignment="1">
      <alignment horizontal="center" vertical="top" wrapText="1"/>
    </xf>
    <xf numFmtId="0" fontId="7" fillId="0" borderId="57" xfId="5" applyBorder="1" applyAlignment="1">
      <alignment vertical="top" wrapText="1"/>
    </xf>
    <xf numFmtId="0" fontId="7" fillId="0" borderId="56" xfId="5" applyBorder="1" applyAlignment="1">
      <alignment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84" fillId="5" borderId="23" xfId="5" applyNumberFormat="1" applyFont="1" applyFill="1" applyBorder="1" applyAlignment="1">
      <alignment horizontal="center" vertical="top" wrapText="1"/>
    </xf>
    <xf numFmtId="164" fontId="84" fillId="5" borderId="24" xfId="5" applyNumberFormat="1" applyFont="1" applyFill="1" applyBorder="1" applyAlignment="1">
      <alignment horizontal="center" vertical="top" wrapText="1"/>
    </xf>
    <xf numFmtId="0" fontId="7" fillId="0" borderId="74" xfId="5"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81" fillId="0" borderId="44" xfId="5" applyNumberFormat="1" applyFont="1" applyBorder="1" applyAlignment="1">
      <alignment horizontal="center" vertical="top" wrapText="1"/>
    </xf>
    <xf numFmtId="0" fontId="82" fillId="0" borderId="43" xfId="0" applyFont="1" applyBorder="1" applyAlignment="1">
      <alignment horizontal="center" vertical="top" wrapText="1"/>
    </xf>
    <xf numFmtId="0" fontId="82" fillId="0" borderId="45" xfId="0" applyFont="1" applyBorder="1" applyAlignment="1">
      <alignment horizontal="center" vertical="top" wrapText="1"/>
    </xf>
    <xf numFmtId="0" fontId="7" fillId="6" borderId="4" xfId="5" applyFill="1" applyBorder="1" applyAlignment="1">
      <alignment vertical="top" wrapText="1"/>
    </xf>
    <xf numFmtId="0" fontId="7" fillId="6" borderId="22" xfId="5" applyFill="1" applyBorder="1" applyAlignment="1">
      <alignment vertical="top" wrapText="1"/>
    </xf>
    <xf numFmtId="0" fontId="11" fillId="0" borderId="0" xfId="0" applyFont="1" applyAlignment="1">
      <alignment horizontal="left"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15" fillId="0" borderId="19" xfId="0" applyFont="1" applyBorder="1" applyAlignment="1">
      <alignment vertical="top" wrapText="1"/>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49" fontId="2" fillId="0" borderId="1" xfId="0" applyNumberFormat="1" applyFont="1" applyBorder="1" applyAlignment="1">
      <alignment horizontal="center" vertical="top"/>
    </xf>
    <xf numFmtId="49" fontId="2" fillId="0" borderId="26" xfId="0" applyNumberFormat="1" applyFont="1" applyBorder="1" applyAlignment="1">
      <alignment horizontal="center" vertical="top" wrapText="1"/>
    </xf>
    <xf numFmtId="0" fontId="0" fillId="0" borderId="19" xfId="0" applyBorder="1" applyAlignment="1">
      <alignment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5" borderId="22" xfId="0" applyNumberFormat="1" applyFont="1" applyFill="1" applyBorder="1" applyAlignment="1">
      <alignment horizontal="right" vertical="top"/>
    </xf>
    <xf numFmtId="49" fontId="5" fillId="15" borderId="23" xfId="0" applyNumberFormat="1" applyFont="1" applyFill="1" applyBorder="1" applyAlignment="1">
      <alignment horizontal="right" vertical="top"/>
    </xf>
    <xf numFmtId="49" fontId="5" fillId="15"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79" fillId="0" borderId="62" xfId="0" applyNumberFormat="1" applyFont="1" applyBorder="1" applyAlignment="1">
      <alignment horizontal="center" vertical="top" wrapText="1"/>
    </xf>
    <xf numFmtId="164" fontId="79" fillId="0" borderId="69" xfId="0" applyNumberFormat="1" applyFont="1" applyBorder="1" applyAlignment="1">
      <alignment horizontal="center" vertical="top" wrapText="1"/>
    </xf>
    <xf numFmtId="164" fontId="73" fillId="6" borderId="32" xfId="0" applyNumberFormat="1" applyFont="1" applyFill="1" applyBorder="1" applyAlignment="1">
      <alignment horizontal="center" vertical="top" wrapText="1"/>
    </xf>
    <xf numFmtId="164" fontId="73" fillId="6" borderId="23" xfId="0" applyNumberFormat="1" applyFont="1" applyFill="1" applyBorder="1" applyAlignment="1">
      <alignment horizontal="center" vertical="top" wrapText="1"/>
    </xf>
    <xf numFmtId="164" fontId="73" fillId="6" borderId="24" xfId="0" applyNumberFormat="1" applyFont="1" applyFill="1" applyBorder="1" applyAlignment="1">
      <alignment horizontal="center" vertical="top" wrapText="1"/>
    </xf>
    <xf numFmtId="164" fontId="79" fillId="0" borderId="58" xfId="0" applyNumberFormat="1" applyFont="1" applyBorder="1" applyAlignment="1">
      <alignment horizontal="center" vertical="top" wrapText="1"/>
    </xf>
    <xf numFmtId="164" fontId="79" fillId="0" borderId="64" xfId="0" applyNumberFormat="1" applyFont="1" applyBorder="1" applyAlignment="1">
      <alignment horizontal="center"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164" fontId="73" fillId="5" borderId="23" xfId="0" applyNumberFormat="1" applyFont="1" applyFill="1" applyBorder="1" applyAlignment="1">
      <alignment horizontal="center" vertical="top" wrapText="1"/>
    </xf>
    <xf numFmtId="164" fontId="73"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tabSelected="1" zoomScaleNormal="100" workbookViewId="0">
      <selection activeCell="N93" sqref="N93"/>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1981"/>
      <c r="O1" s="1982"/>
      <c r="P1" s="1982"/>
      <c r="Q1" s="1982"/>
    </row>
    <row r="2" spans="1:23">
      <c r="A2" s="1"/>
      <c r="B2" s="1"/>
      <c r="C2" s="1"/>
      <c r="D2" s="64"/>
      <c r="E2" s="14" t="s">
        <v>71</v>
      </c>
      <c r="F2" s="15"/>
      <c r="G2" s="16"/>
      <c r="H2" s="15"/>
      <c r="I2" s="15"/>
      <c r="J2" s="15"/>
      <c r="K2" s="15"/>
      <c r="L2" s="13"/>
      <c r="M2" s="64"/>
      <c r="N2" s="64"/>
      <c r="O2" s="64"/>
      <c r="P2" s="64"/>
      <c r="Q2" s="64"/>
      <c r="R2" s="65"/>
      <c r="S2" s="65"/>
      <c r="T2" s="65"/>
      <c r="U2" s="65"/>
      <c r="V2" s="65"/>
      <c r="W2" s="65"/>
    </row>
    <row r="3" spans="1:23" ht="13.5" thickBot="1">
      <c r="A3" s="17"/>
      <c r="B3" s="18"/>
      <c r="C3" s="18"/>
      <c r="D3" s="1983" t="s">
        <v>34</v>
      </c>
      <c r="E3" s="1983"/>
      <c r="F3" s="1983"/>
      <c r="G3" s="1983"/>
      <c r="H3" s="1983"/>
      <c r="I3" s="1983"/>
      <c r="J3" s="1983"/>
      <c r="K3" s="1983"/>
      <c r="L3" s="1983"/>
      <c r="M3" s="1983"/>
      <c r="N3" s="1983"/>
      <c r="O3" s="1983"/>
      <c r="P3" s="1983"/>
      <c r="Q3" s="1983"/>
      <c r="R3" s="1983"/>
      <c r="S3" s="1983"/>
      <c r="T3" s="1983"/>
      <c r="U3" s="1983"/>
      <c r="V3" s="1983"/>
      <c r="W3" s="1983"/>
    </row>
    <row r="4" spans="1:23" ht="28.9" customHeight="1">
      <c r="A4" s="1984" t="s">
        <v>0</v>
      </c>
      <c r="B4" s="1987" t="s">
        <v>1</v>
      </c>
      <c r="C4" s="1987" t="s">
        <v>2</v>
      </c>
      <c r="D4" s="1990" t="s">
        <v>3</v>
      </c>
      <c r="E4" s="1993" t="s">
        <v>4</v>
      </c>
      <c r="F4" s="1996" t="s">
        <v>5</v>
      </c>
      <c r="G4" s="1999" t="s">
        <v>6</v>
      </c>
      <c r="H4" s="2002" t="s">
        <v>685</v>
      </c>
      <c r="I4" s="2003"/>
      <c r="J4" s="2003"/>
      <c r="K4" s="2004"/>
      <c r="L4" s="2005" t="s">
        <v>72</v>
      </c>
      <c r="M4" s="1999" t="s">
        <v>133</v>
      </c>
      <c r="N4" s="2030" t="s">
        <v>21</v>
      </c>
      <c r="O4" s="2031"/>
      <c r="P4" s="2031"/>
      <c r="Q4" s="2032"/>
      <c r="R4" s="58"/>
      <c r="S4" s="58"/>
      <c r="T4" s="58"/>
      <c r="U4" s="58"/>
      <c r="V4" s="58"/>
      <c r="W4" s="58"/>
    </row>
    <row r="5" spans="1:23">
      <c r="A5" s="1985"/>
      <c r="B5" s="1988"/>
      <c r="C5" s="1988"/>
      <c r="D5" s="1991"/>
      <c r="E5" s="1994"/>
      <c r="F5" s="1997"/>
      <c r="G5" s="2000"/>
      <c r="H5" s="2033" t="s">
        <v>7</v>
      </c>
      <c r="I5" s="2035" t="s">
        <v>8</v>
      </c>
      <c r="J5" s="2035"/>
      <c r="K5" s="2036" t="s">
        <v>73</v>
      </c>
      <c r="L5" s="2006"/>
      <c r="M5" s="2000"/>
      <c r="N5" s="2038" t="s">
        <v>33</v>
      </c>
      <c r="O5" s="2040" t="s">
        <v>9</v>
      </c>
      <c r="P5" s="2040"/>
      <c r="Q5" s="2041"/>
      <c r="R5" s="58"/>
      <c r="S5" s="58"/>
      <c r="T5" s="58"/>
      <c r="U5" s="58"/>
      <c r="V5" s="58"/>
      <c r="W5" s="58"/>
    </row>
    <row r="6" spans="1:23" ht="99.6" customHeight="1" thickBot="1">
      <c r="A6" s="1986"/>
      <c r="B6" s="1989"/>
      <c r="C6" s="1989"/>
      <c r="D6" s="1992"/>
      <c r="E6" s="1995"/>
      <c r="F6" s="1998"/>
      <c r="G6" s="2001"/>
      <c r="H6" s="2034"/>
      <c r="I6" s="19" t="s">
        <v>7</v>
      </c>
      <c r="J6" s="20" t="s">
        <v>10</v>
      </c>
      <c r="K6" s="2037"/>
      <c r="L6" s="2007"/>
      <c r="M6" s="2001"/>
      <c r="N6" s="2039"/>
      <c r="O6" s="21" t="s">
        <v>55</v>
      </c>
      <c r="P6" s="21" t="s">
        <v>132</v>
      </c>
      <c r="Q6" s="22" t="s">
        <v>686</v>
      </c>
      <c r="R6" s="58"/>
      <c r="S6" s="58"/>
      <c r="T6" s="58"/>
      <c r="U6" s="58"/>
      <c r="V6" s="58"/>
      <c r="W6" s="58"/>
    </row>
    <row r="7" spans="1:23" ht="14.45" customHeight="1" thickBot="1">
      <c r="A7" s="23" t="s">
        <v>11</v>
      </c>
      <c r="B7" s="2008" t="s">
        <v>71</v>
      </c>
      <c r="C7" s="2008"/>
      <c r="D7" s="2008"/>
      <c r="E7" s="2008"/>
      <c r="F7" s="2008"/>
      <c r="G7" s="2008"/>
      <c r="H7" s="2008"/>
      <c r="I7" s="2008"/>
      <c r="J7" s="2008"/>
      <c r="K7" s="2008"/>
      <c r="L7" s="2008"/>
      <c r="M7" s="2008"/>
      <c r="N7" s="2008"/>
      <c r="O7" s="2008"/>
      <c r="P7" s="2008"/>
      <c r="Q7" s="2009"/>
      <c r="R7" s="66"/>
      <c r="S7" s="66"/>
      <c r="T7" s="66"/>
      <c r="U7" s="66"/>
      <c r="V7" s="66"/>
      <c r="W7" s="66"/>
    </row>
    <row r="8" spans="1:23" ht="16.899999999999999" customHeight="1" thickBot="1">
      <c r="A8" s="24" t="s">
        <v>11</v>
      </c>
      <c r="B8" s="25" t="s">
        <v>11</v>
      </c>
      <c r="C8" s="2010" t="s">
        <v>74</v>
      </c>
      <c r="D8" s="2010"/>
      <c r="E8" s="2010"/>
      <c r="F8" s="2010"/>
      <c r="G8" s="2010"/>
      <c r="H8" s="2010"/>
      <c r="I8" s="2010"/>
      <c r="J8" s="2010"/>
      <c r="K8" s="2010"/>
      <c r="L8" s="2010"/>
      <c r="M8" s="2010"/>
      <c r="N8" s="2010"/>
      <c r="O8" s="2010"/>
      <c r="P8" s="2010"/>
      <c r="Q8" s="2011"/>
      <c r="R8" s="66"/>
      <c r="S8" s="66"/>
      <c r="T8" s="66"/>
      <c r="U8" s="66"/>
      <c r="V8" s="66"/>
      <c r="W8" s="66"/>
    </row>
    <row r="9" spans="1:23">
      <c r="A9" s="2012" t="s">
        <v>11</v>
      </c>
      <c r="B9" s="2015" t="s">
        <v>11</v>
      </c>
      <c r="C9" s="2018" t="s">
        <v>11</v>
      </c>
      <c r="D9" s="2021" t="s">
        <v>75</v>
      </c>
      <c r="E9" s="2024" t="s">
        <v>41</v>
      </c>
      <c r="F9" s="2027" t="s">
        <v>76</v>
      </c>
      <c r="G9" s="913" t="s">
        <v>37</v>
      </c>
      <c r="H9" s="929">
        <f>I9+K9</f>
        <v>4601.3</v>
      </c>
      <c r="I9" s="930">
        <v>4564.8</v>
      </c>
      <c r="J9" s="930">
        <v>3953.9</v>
      </c>
      <c r="K9" s="931">
        <v>36.5</v>
      </c>
      <c r="L9" s="980">
        <v>5000</v>
      </c>
      <c r="M9" s="981">
        <v>5300</v>
      </c>
      <c r="N9" s="72" t="s">
        <v>77</v>
      </c>
      <c r="O9" s="1725" t="s">
        <v>79</v>
      </c>
      <c r="P9" s="1725" t="s">
        <v>79</v>
      </c>
      <c r="Q9" s="1725" t="s">
        <v>79</v>
      </c>
      <c r="R9" s="66"/>
      <c r="S9" s="66"/>
      <c r="T9" s="66"/>
      <c r="U9" s="66"/>
      <c r="V9" s="66"/>
      <c r="W9" s="66"/>
    </row>
    <row r="10" spans="1:23" ht="24">
      <c r="A10" s="2013"/>
      <c r="B10" s="2016"/>
      <c r="C10" s="2019"/>
      <c r="D10" s="2022"/>
      <c r="E10" s="2025"/>
      <c r="F10" s="2028"/>
      <c r="G10" s="1870" t="s">
        <v>56</v>
      </c>
      <c r="H10" s="1874">
        <f>I10+K10</f>
        <v>19.100000000000001</v>
      </c>
      <c r="I10" s="1873">
        <v>19.100000000000001</v>
      </c>
      <c r="J10" s="1873">
        <v>18.8</v>
      </c>
      <c r="K10" s="74">
        <v>0</v>
      </c>
      <c r="L10" s="36"/>
      <c r="M10" s="29"/>
      <c r="N10" s="75" t="s">
        <v>78</v>
      </c>
      <c r="O10" s="1641" t="s">
        <v>901</v>
      </c>
      <c r="P10" s="1641" t="s">
        <v>901</v>
      </c>
      <c r="Q10" s="1641" t="s">
        <v>901</v>
      </c>
      <c r="R10" s="66"/>
      <c r="S10" s="66"/>
      <c r="T10" s="76"/>
      <c r="U10" s="66"/>
      <c r="V10" s="66"/>
      <c r="W10" s="66"/>
    </row>
    <row r="11" spans="1:23" ht="24">
      <c r="A11" s="2013"/>
      <c r="B11" s="2016"/>
      <c r="C11" s="2019"/>
      <c r="D11" s="2022"/>
      <c r="E11" s="2025"/>
      <c r="F11" s="2028"/>
      <c r="G11" s="27" t="s">
        <v>80</v>
      </c>
      <c r="H11" s="73">
        <f>I11+K11</f>
        <v>17.899999999999999</v>
      </c>
      <c r="I11" s="28">
        <v>17.899999999999999</v>
      </c>
      <c r="J11" s="28">
        <v>17.7</v>
      </c>
      <c r="K11" s="74">
        <v>0</v>
      </c>
      <c r="L11" s="36">
        <v>20</v>
      </c>
      <c r="M11" s="29">
        <v>25</v>
      </c>
      <c r="N11" s="77" t="s">
        <v>81</v>
      </c>
      <c r="O11" s="1641" t="s">
        <v>134</v>
      </c>
      <c r="P11" s="1641" t="s">
        <v>135</v>
      </c>
      <c r="Q11" s="1641" t="s">
        <v>136</v>
      </c>
      <c r="R11" s="66"/>
      <c r="S11" s="66"/>
      <c r="T11" s="76"/>
      <c r="U11" s="66"/>
      <c r="V11" s="66"/>
      <c r="W11" s="66"/>
    </row>
    <row r="12" spans="1:23" ht="24">
      <c r="A12" s="2013"/>
      <c r="B12" s="2016"/>
      <c r="C12" s="2019"/>
      <c r="D12" s="2022"/>
      <c r="E12" s="2025"/>
      <c r="F12" s="2028"/>
      <c r="G12" s="27"/>
      <c r="H12" s="73"/>
      <c r="I12" s="28"/>
      <c r="J12" s="28"/>
      <c r="K12" s="74"/>
      <c r="L12" s="36"/>
      <c r="M12" s="29"/>
      <c r="N12" s="77" t="s">
        <v>613</v>
      </c>
      <c r="O12" s="1641" t="s">
        <v>42</v>
      </c>
      <c r="P12" s="1641" t="s">
        <v>42</v>
      </c>
      <c r="Q12" s="1641" t="s">
        <v>42</v>
      </c>
      <c r="R12" s="66"/>
      <c r="S12" s="66"/>
      <c r="T12" s="76"/>
      <c r="U12" s="66"/>
      <c r="V12" s="66"/>
      <c r="W12" s="66"/>
    </row>
    <row r="13" spans="1:23" ht="13.5" thickBot="1">
      <c r="A13" s="2013"/>
      <c r="B13" s="2016"/>
      <c r="C13" s="2019"/>
      <c r="D13" s="2022"/>
      <c r="E13" s="2025"/>
      <c r="F13" s="2028"/>
      <c r="G13" s="27"/>
      <c r="H13" s="73"/>
      <c r="I13" s="28"/>
      <c r="J13" s="28"/>
      <c r="K13" s="74"/>
      <c r="L13" s="36"/>
      <c r="M13" s="29"/>
      <c r="N13" s="77" t="s">
        <v>82</v>
      </c>
      <c r="O13" s="1642" t="s">
        <v>42</v>
      </c>
      <c r="P13" s="1642" t="s">
        <v>42</v>
      </c>
      <c r="Q13" s="1642" t="s">
        <v>42</v>
      </c>
      <c r="R13" s="66"/>
      <c r="S13" s="66"/>
      <c r="T13" s="76"/>
      <c r="U13" s="66"/>
      <c r="V13" s="66"/>
      <c r="W13" s="66"/>
    </row>
    <row r="14" spans="1:23" ht="36.75" thickBot="1">
      <c r="A14" s="2014"/>
      <c r="B14" s="2017"/>
      <c r="C14" s="2020"/>
      <c r="D14" s="2023"/>
      <c r="E14" s="2026"/>
      <c r="F14" s="2029"/>
      <c r="G14" s="78" t="s">
        <v>12</v>
      </c>
      <c r="H14" s="79">
        <f t="shared" ref="H14:M14" si="0">SUM(H9:H13)</f>
        <v>4638.3</v>
      </c>
      <c r="I14" s="79">
        <f t="shared" si="0"/>
        <v>4601.8</v>
      </c>
      <c r="J14" s="79">
        <f t="shared" si="0"/>
        <v>3990.4</v>
      </c>
      <c r="K14" s="79">
        <f t="shared" si="0"/>
        <v>36.5</v>
      </c>
      <c r="L14" s="79">
        <f t="shared" si="0"/>
        <v>5020</v>
      </c>
      <c r="M14" s="79">
        <f t="shared" si="0"/>
        <v>5325</v>
      </c>
      <c r="N14" s="80" t="s">
        <v>83</v>
      </c>
      <c r="O14" s="1643">
        <v>60</v>
      </c>
      <c r="P14" s="1643">
        <v>62</v>
      </c>
      <c r="Q14" s="1643">
        <v>64</v>
      </c>
      <c r="R14" s="81"/>
      <c r="S14" s="66"/>
      <c r="T14" s="76"/>
      <c r="U14" s="66"/>
      <c r="V14" s="66"/>
      <c r="W14" s="66"/>
    </row>
    <row r="15" spans="1:23">
      <c r="A15" s="59" t="s">
        <v>11</v>
      </c>
      <c r="B15" s="82" t="s">
        <v>11</v>
      </c>
      <c r="C15" s="2042" t="s">
        <v>13</v>
      </c>
      <c r="D15" s="2044" t="s">
        <v>84</v>
      </c>
      <c r="E15" s="2024" t="s">
        <v>41</v>
      </c>
      <c r="F15" s="2046" t="s">
        <v>76</v>
      </c>
      <c r="G15" s="932" t="s">
        <v>37</v>
      </c>
      <c r="H15" s="929">
        <f>I15+K15</f>
        <v>547.4</v>
      </c>
      <c r="I15" s="930">
        <v>547.4</v>
      </c>
      <c r="J15" s="930">
        <v>405.1</v>
      </c>
      <c r="K15" s="84">
        <v>0</v>
      </c>
      <c r="L15" s="85">
        <v>600</v>
      </c>
      <c r="M15" s="981">
        <v>640</v>
      </c>
      <c r="N15" s="86" t="s">
        <v>85</v>
      </c>
      <c r="O15" s="932">
        <v>27</v>
      </c>
      <c r="P15" s="87">
        <v>27</v>
      </c>
      <c r="Q15" s="932">
        <v>27</v>
      </c>
      <c r="R15" s="81"/>
      <c r="S15" s="66"/>
      <c r="T15" s="76"/>
      <c r="U15" s="66"/>
      <c r="V15" s="66"/>
      <c r="W15" s="66"/>
    </row>
    <row r="16" spans="1:23">
      <c r="A16" s="60"/>
      <c r="B16" s="63"/>
      <c r="C16" s="2054"/>
      <c r="D16" s="2055"/>
      <c r="E16" s="2056"/>
      <c r="F16" s="2057"/>
      <c r="G16" s="1133"/>
      <c r="H16" s="89"/>
      <c r="I16" s="90"/>
      <c r="J16" s="90"/>
      <c r="K16" s="91"/>
      <c r="L16" s="92"/>
      <c r="M16" s="93"/>
      <c r="N16" s="94"/>
      <c r="O16" s="95"/>
      <c r="P16" s="1638"/>
      <c r="Q16" s="95"/>
      <c r="R16" s="81"/>
      <c r="S16" s="66"/>
      <c r="T16" s="76"/>
      <c r="U16" s="66"/>
      <c r="V16" s="66"/>
      <c r="W16" s="66"/>
    </row>
    <row r="17" spans="1:23">
      <c r="A17" s="60"/>
      <c r="B17" s="63"/>
      <c r="C17" s="2054"/>
      <c r="D17" s="2055"/>
      <c r="E17" s="2025"/>
      <c r="F17" s="2057"/>
      <c r="G17" s="1133"/>
      <c r="H17" s="89"/>
      <c r="I17" s="90"/>
      <c r="J17" s="90"/>
      <c r="K17" s="91"/>
      <c r="L17" s="96"/>
      <c r="M17" s="97"/>
      <c r="N17" s="2058" t="s">
        <v>86</v>
      </c>
      <c r="O17" s="1639">
        <v>8</v>
      </c>
      <c r="P17" s="1640">
        <v>8</v>
      </c>
      <c r="Q17" s="27">
        <v>8</v>
      </c>
      <c r="R17" s="81"/>
      <c r="S17" s="66"/>
      <c r="T17" s="76"/>
      <c r="U17" s="66"/>
      <c r="V17" s="66"/>
      <c r="W17" s="66"/>
    </row>
    <row r="18" spans="1:23">
      <c r="A18" s="60"/>
      <c r="B18" s="63"/>
      <c r="C18" s="2054"/>
      <c r="D18" s="2055"/>
      <c r="E18" s="2025"/>
      <c r="F18" s="2057"/>
      <c r="G18" s="1133"/>
      <c r="H18" s="89"/>
      <c r="I18" s="98"/>
      <c r="J18" s="98"/>
      <c r="K18" s="99"/>
      <c r="L18" s="96"/>
      <c r="M18" s="100"/>
      <c r="N18" s="2059"/>
      <c r="O18" s="1227"/>
      <c r="P18" s="1228"/>
      <c r="Q18" s="1229"/>
      <c r="R18" s="81"/>
      <c r="S18" s="66"/>
      <c r="T18" s="76"/>
      <c r="U18" s="66"/>
      <c r="V18" s="66"/>
      <c r="W18" s="66"/>
    </row>
    <row r="19" spans="1:23" ht="13.5" thickBot="1">
      <c r="A19" s="61"/>
      <c r="B19" s="101"/>
      <c r="C19" s="2043"/>
      <c r="D19" s="2045"/>
      <c r="E19" s="2026"/>
      <c r="F19" s="2047"/>
      <c r="G19" s="914" t="s">
        <v>12</v>
      </c>
      <c r="H19" s="51">
        <f t="shared" ref="H19:M19" si="1">H15+H17</f>
        <v>547.4</v>
      </c>
      <c r="I19" s="47">
        <f t="shared" si="1"/>
        <v>547.4</v>
      </c>
      <c r="J19" s="47">
        <f t="shared" si="1"/>
        <v>405.1</v>
      </c>
      <c r="K19" s="102">
        <f t="shared" si="1"/>
        <v>0</v>
      </c>
      <c r="L19" s="31">
        <f t="shared" si="1"/>
        <v>600</v>
      </c>
      <c r="M19" s="924">
        <f t="shared" si="1"/>
        <v>640</v>
      </c>
      <c r="N19" s="103"/>
      <c r="O19" s="1230"/>
      <c r="P19" s="1231"/>
      <c r="Q19" s="1230"/>
      <c r="R19" s="106"/>
      <c r="S19" s="66"/>
      <c r="T19" s="76"/>
      <c r="U19" s="66"/>
      <c r="V19" s="66"/>
      <c r="W19" s="66"/>
    </row>
    <row r="20" spans="1:23">
      <c r="A20" s="59" t="s">
        <v>11</v>
      </c>
      <c r="B20" s="82" t="s">
        <v>11</v>
      </c>
      <c r="C20" s="2042" t="s">
        <v>35</v>
      </c>
      <c r="D20" s="2044" t="s">
        <v>87</v>
      </c>
      <c r="E20" s="2060" t="s">
        <v>41</v>
      </c>
      <c r="F20" s="2062" t="s">
        <v>76</v>
      </c>
      <c r="G20" s="83" t="s">
        <v>37</v>
      </c>
      <c r="H20" s="67">
        <f>I20+K20</f>
        <v>244.7</v>
      </c>
      <c r="I20" s="68">
        <v>244.7</v>
      </c>
      <c r="J20" s="68">
        <v>230.6</v>
      </c>
      <c r="K20" s="69"/>
      <c r="L20" s="70">
        <v>270</v>
      </c>
      <c r="M20" s="71">
        <v>300</v>
      </c>
      <c r="N20" s="2065" t="s">
        <v>88</v>
      </c>
      <c r="O20" s="932">
        <v>8</v>
      </c>
      <c r="P20" s="87">
        <v>8</v>
      </c>
      <c r="Q20" s="932">
        <v>8</v>
      </c>
      <c r="R20" s="107"/>
      <c r="S20" s="66"/>
      <c r="T20" s="76"/>
      <c r="U20" s="66"/>
      <c r="V20" s="66"/>
      <c r="W20" s="66"/>
    </row>
    <row r="21" spans="1:23">
      <c r="A21" s="60"/>
      <c r="B21" s="63"/>
      <c r="C21" s="2054"/>
      <c r="D21" s="2055"/>
      <c r="E21" s="2056"/>
      <c r="F21" s="2063"/>
      <c r="G21" s="88" t="s">
        <v>56</v>
      </c>
      <c r="H21" s="89">
        <f>I21+K21</f>
        <v>0</v>
      </c>
      <c r="I21" s="90">
        <v>0</v>
      </c>
      <c r="J21" s="90">
        <v>0</v>
      </c>
      <c r="K21" s="108"/>
      <c r="L21" s="109"/>
      <c r="M21" s="93"/>
      <c r="N21" s="2066"/>
      <c r="O21" s="1600"/>
      <c r="P21" s="1637"/>
      <c r="Q21" s="1600"/>
      <c r="R21" s="107"/>
      <c r="S21" s="66"/>
      <c r="T21" s="76"/>
      <c r="U21" s="66"/>
      <c r="V21" s="66"/>
      <c r="W21" s="66"/>
    </row>
    <row r="22" spans="1:23" ht="13.5" thickBot="1">
      <c r="A22" s="61"/>
      <c r="B22" s="101"/>
      <c r="C22" s="2043"/>
      <c r="D22" s="2045"/>
      <c r="E22" s="2061"/>
      <c r="F22" s="2064"/>
      <c r="G22" s="30" t="s">
        <v>12</v>
      </c>
      <c r="H22" s="48">
        <f>H20+H21</f>
        <v>244.7</v>
      </c>
      <c r="I22" s="46">
        <f>I20+I21</f>
        <v>244.7</v>
      </c>
      <c r="J22" s="46">
        <f>J20+J21</f>
        <v>230.6</v>
      </c>
      <c r="K22" s="102">
        <f>K20</f>
        <v>0</v>
      </c>
      <c r="L22" s="110">
        <f>L20</f>
        <v>270</v>
      </c>
      <c r="M22" s="31">
        <f>M20</f>
        <v>300</v>
      </c>
      <c r="N22" s="2067"/>
      <c r="O22" s="1230"/>
      <c r="P22" s="1231"/>
      <c r="Q22" s="1230"/>
      <c r="R22" s="107"/>
      <c r="S22" s="66"/>
      <c r="T22" s="76"/>
      <c r="U22" s="66"/>
      <c r="V22" s="66"/>
      <c r="W22" s="66"/>
    </row>
    <row r="23" spans="1:23">
      <c r="A23" s="59" t="s">
        <v>11</v>
      </c>
      <c r="B23" s="82" t="s">
        <v>11</v>
      </c>
      <c r="C23" s="2042" t="s">
        <v>59</v>
      </c>
      <c r="D23" s="2044" t="s">
        <v>89</v>
      </c>
      <c r="E23" s="2024" t="s">
        <v>41</v>
      </c>
      <c r="F23" s="2046" t="s">
        <v>76</v>
      </c>
      <c r="G23" s="83" t="s">
        <v>37</v>
      </c>
      <c r="H23" s="67">
        <f>I23+K23</f>
        <v>40.299999999999997</v>
      </c>
      <c r="I23" s="68">
        <v>40.299999999999997</v>
      </c>
      <c r="J23" s="68"/>
      <c r="K23" s="69">
        <v>0</v>
      </c>
      <c r="L23" s="70">
        <v>40</v>
      </c>
      <c r="M23" s="71">
        <v>40</v>
      </c>
      <c r="N23" s="111"/>
      <c r="O23" s="83"/>
      <c r="P23" s="87"/>
      <c r="Q23" s="83"/>
      <c r="R23" s="112"/>
      <c r="S23" s="66"/>
      <c r="T23" s="76"/>
      <c r="U23" s="66"/>
      <c r="V23" s="66"/>
      <c r="W23" s="66"/>
    </row>
    <row r="24" spans="1:23" ht="27" customHeight="1" thickBot="1">
      <c r="A24" s="61"/>
      <c r="B24" s="101"/>
      <c r="C24" s="2043"/>
      <c r="D24" s="2045"/>
      <c r="E24" s="2026"/>
      <c r="F24" s="2047"/>
      <c r="G24" s="30" t="s">
        <v>12</v>
      </c>
      <c r="H24" s="48">
        <f t="shared" ref="H24:M24" si="2">H23</f>
        <v>40.299999999999997</v>
      </c>
      <c r="I24" s="46">
        <f>I23</f>
        <v>40.299999999999997</v>
      </c>
      <c r="J24" s="46">
        <f t="shared" si="2"/>
        <v>0</v>
      </c>
      <c r="K24" s="102">
        <f t="shared" si="2"/>
        <v>0</v>
      </c>
      <c r="L24" s="110">
        <f t="shared" si="2"/>
        <v>40</v>
      </c>
      <c r="M24" s="31">
        <f t="shared" si="2"/>
        <v>40</v>
      </c>
      <c r="N24" s="113"/>
      <c r="O24" s="104"/>
      <c r="P24" s="105"/>
      <c r="Q24" s="114"/>
      <c r="R24" s="112"/>
      <c r="S24" s="66"/>
      <c r="T24" s="76"/>
      <c r="U24" s="66"/>
      <c r="V24" s="66"/>
      <c r="W24" s="66"/>
    </row>
    <row r="25" spans="1:23" ht="13.5" thickBot="1">
      <c r="A25" s="24" t="s">
        <v>11</v>
      </c>
      <c r="B25" s="37" t="s">
        <v>11</v>
      </c>
      <c r="C25" s="2048" t="s">
        <v>14</v>
      </c>
      <c r="D25" s="2049"/>
      <c r="E25" s="2049"/>
      <c r="F25" s="2049"/>
      <c r="G25" s="2050"/>
      <c r="H25" s="38">
        <f t="shared" ref="H25:M25" si="3">H24+H22+H19+H14</f>
        <v>5470.7</v>
      </c>
      <c r="I25" s="38">
        <f t="shared" si="3"/>
        <v>5434.2</v>
      </c>
      <c r="J25" s="38">
        <f t="shared" si="3"/>
        <v>4626.1000000000004</v>
      </c>
      <c r="K25" s="38">
        <f t="shared" si="3"/>
        <v>36.5</v>
      </c>
      <c r="L25" s="38">
        <f t="shared" si="3"/>
        <v>5930</v>
      </c>
      <c r="M25" s="38">
        <f t="shared" si="3"/>
        <v>6305</v>
      </c>
      <c r="N25" s="39"/>
      <c r="O25" s="40"/>
      <c r="P25" s="40"/>
      <c r="Q25" s="41"/>
      <c r="R25" s="66"/>
      <c r="S25" s="66"/>
      <c r="T25" s="66"/>
      <c r="U25" s="66"/>
      <c r="V25" s="66"/>
      <c r="W25" s="66"/>
    </row>
    <row r="26" spans="1:23" ht="13.5" thickBot="1">
      <c r="A26" s="24" t="s">
        <v>11</v>
      </c>
      <c r="B26" s="25" t="s">
        <v>13</v>
      </c>
      <c r="C26" s="2051" t="s">
        <v>90</v>
      </c>
      <c r="D26" s="2052"/>
      <c r="E26" s="2052"/>
      <c r="F26" s="2052"/>
      <c r="G26" s="2052"/>
      <c r="H26" s="2052"/>
      <c r="I26" s="2052"/>
      <c r="J26" s="2052"/>
      <c r="K26" s="2052"/>
      <c r="L26" s="2052"/>
      <c r="M26" s="2052"/>
      <c r="N26" s="2052"/>
      <c r="O26" s="2052"/>
      <c r="P26" s="2052"/>
      <c r="Q26" s="2053"/>
      <c r="R26" s="66"/>
      <c r="S26" s="66"/>
      <c r="T26" s="66"/>
      <c r="U26" s="66"/>
      <c r="V26" s="66"/>
      <c r="W26" s="66"/>
    </row>
    <row r="27" spans="1:23">
      <c r="A27" s="2071" t="s">
        <v>11</v>
      </c>
      <c r="B27" s="2074" t="s">
        <v>13</v>
      </c>
      <c r="C27" s="2018" t="s">
        <v>11</v>
      </c>
      <c r="D27" s="2077" t="s">
        <v>91</v>
      </c>
      <c r="E27" s="2024" t="s">
        <v>41</v>
      </c>
      <c r="F27" s="2080" t="s">
        <v>92</v>
      </c>
      <c r="G27" s="117" t="s">
        <v>93</v>
      </c>
      <c r="H27" s="118">
        <f>I27+K27</f>
        <v>1.5</v>
      </c>
      <c r="I27" s="119">
        <v>1.5</v>
      </c>
      <c r="J27" s="120">
        <v>0</v>
      </c>
      <c r="K27" s="121">
        <v>0</v>
      </c>
      <c r="L27" s="122">
        <v>1.5</v>
      </c>
      <c r="M27" s="123">
        <v>1.5</v>
      </c>
      <c r="N27" s="2068"/>
      <c r="O27" s="49"/>
      <c r="P27" s="49"/>
      <c r="Q27" s="50"/>
      <c r="R27" s="66"/>
      <c r="S27" s="66"/>
      <c r="T27" s="76"/>
      <c r="U27" s="66"/>
      <c r="V27" s="66"/>
      <c r="W27" s="66"/>
    </row>
    <row r="28" spans="1:23">
      <c r="A28" s="2072"/>
      <c r="B28" s="2075"/>
      <c r="C28" s="2054"/>
      <c r="D28" s="2078"/>
      <c r="E28" s="2025"/>
      <c r="F28" s="2081"/>
      <c r="G28" s="124"/>
      <c r="H28" s="125"/>
      <c r="I28" s="126"/>
      <c r="J28" s="127"/>
      <c r="K28" s="127"/>
      <c r="L28" s="128"/>
      <c r="M28" s="129"/>
      <c r="N28" s="2069"/>
      <c r="O28" s="34"/>
      <c r="P28" s="34"/>
      <c r="Q28" s="35"/>
      <c r="R28" s="66"/>
      <c r="S28" s="66"/>
      <c r="T28" s="76"/>
      <c r="U28" s="66"/>
      <c r="V28" s="66"/>
      <c r="W28" s="66"/>
    </row>
    <row r="29" spans="1:23" ht="13.5" thickBot="1">
      <c r="A29" s="2073"/>
      <c r="B29" s="2076"/>
      <c r="C29" s="2020"/>
      <c r="D29" s="2079"/>
      <c r="E29" s="2026"/>
      <c r="F29" s="2026"/>
      <c r="G29" s="130" t="s">
        <v>12</v>
      </c>
      <c r="H29" s="131">
        <f>H27</f>
        <v>1.5</v>
      </c>
      <c r="I29" s="132">
        <f>I27</f>
        <v>1.5</v>
      </c>
      <c r="J29" s="133">
        <f>J27</f>
        <v>0</v>
      </c>
      <c r="K29" s="133">
        <f>SUM(K27:K28)</f>
        <v>0</v>
      </c>
      <c r="L29" s="134">
        <f>L27</f>
        <v>1.5</v>
      </c>
      <c r="M29" s="134">
        <f>M27</f>
        <v>1.5</v>
      </c>
      <c r="N29" s="2070"/>
      <c r="O29" s="32"/>
      <c r="P29" s="32"/>
      <c r="Q29" s="33"/>
      <c r="R29" s="66"/>
      <c r="S29" s="66"/>
      <c r="T29" s="76"/>
      <c r="U29" s="66"/>
      <c r="V29" s="66"/>
      <c r="W29" s="66"/>
    </row>
    <row r="30" spans="1:23">
      <c r="A30" s="2071" t="s">
        <v>11</v>
      </c>
      <c r="B30" s="2074" t="s">
        <v>13</v>
      </c>
      <c r="C30" s="2018" t="s">
        <v>13</v>
      </c>
      <c r="D30" s="2077" t="s">
        <v>94</v>
      </c>
      <c r="E30" s="2024" t="s">
        <v>41</v>
      </c>
      <c r="F30" s="2080" t="s">
        <v>92</v>
      </c>
      <c r="G30" s="117" t="s">
        <v>93</v>
      </c>
      <c r="H30" s="118">
        <f>I30+K30</f>
        <v>48.7</v>
      </c>
      <c r="I30" s="119">
        <v>48.7</v>
      </c>
      <c r="J30" s="120">
        <v>0</v>
      </c>
      <c r="K30" s="121">
        <v>0</v>
      </c>
      <c r="L30" s="122">
        <v>50</v>
      </c>
      <c r="M30" s="123">
        <v>50</v>
      </c>
      <c r="N30" s="2068" t="s">
        <v>95</v>
      </c>
      <c r="O30" s="1604">
        <v>5000</v>
      </c>
      <c r="P30" s="1604" t="s">
        <v>62</v>
      </c>
      <c r="Q30" s="1601" t="s">
        <v>62</v>
      </c>
      <c r="R30" s="66"/>
      <c r="S30" s="66"/>
      <c r="T30" s="76"/>
      <c r="U30" s="66"/>
      <c r="V30" s="66"/>
      <c r="W30" s="66"/>
    </row>
    <row r="31" spans="1:23">
      <c r="A31" s="2072"/>
      <c r="B31" s="2075"/>
      <c r="C31" s="2054"/>
      <c r="D31" s="2078"/>
      <c r="E31" s="2025"/>
      <c r="F31" s="2081"/>
      <c r="G31" s="124"/>
      <c r="H31" s="125"/>
      <c r="I31" s="126"/>
      <c r="J31" s="127"/>
      <c r="K31" s="127"/>
      <c r="L31" s="128"/>
      <c r="M31" s="129"/>
      <c r="N31" s="2069"/>
      <c r="O31" s="1605"/>
      <c r="P31" s="1605"/>
      <c r="Q31" s="1602"/>
      <c r="R31" s="66"/>
      <c r="S31" s="66"/>
      <c r="T31" s="76"/>
      <c r="U31" s="66"/>
      <c r="V31" s="66"/>
      <c r="W31" s="66"/>
    </row>
    <row r="32" spans="1:23" ht="21.6" customHeight="1" thickBot="1">
      <c r="A32" s="2073"/>
      <c r="B32" s="2076"/>
      <c r="C32" s="2020"/>
      <c r="D32" s="2079"/>
      <c r="E32" s="2026"/>
      <c r="F32" s="2026"/>
      <c r="G32" s="130" t="s">
        <v>12</v>
      </c>
      <c r="H32" s="131">
        <f>H30</f>
        <v>48.7</v>
      </c>
      <c r="I32" s="132">
        <f>I30</f>
        <v>48.7</v>
      </c>
      <c r="J32" s="133">
        <f>J30</f>
        <v>0</v>
      </c>
      <c r="K32" s="133">
        <f>SUM(K30:K31)</f>
        <v>0</v>
      </c>
      <c r="L32" s="134">
        <f>L30</f>
        <v>50</v>
      </c>
      <c r="M32" s="134">
        <f>M30</f>
        <v>50</v>
      </c>
      <c r="N32" s="2070"/>
      <c r="O32" s="32"/>
      <c r="P32" s="32"/>
      <c r="Q32" s="33"/>
      <c r="R32" s="66"/>
      <c r="S32" s="66"/>
      <c r="T32" s="76"/>
      <c r="U32" s="66"/>
      <c r="V32" s="66"/>
      <c r="W32" s="66"/>
    </row>
    <row r="33" spans="1:23">
      <c r="A33" s="2071" t="s">
        <v>11</v>
      </c>
      <c r="B33" s="2074" t="s">
        <v>13</v>
      </c>
      <c r="C33" s="2018" t="s">
        <v>35</v>
      </c>
      <c r="D33" s="2077" t="s">
        <v>96</v>
      </c>
      <c r="E33" s="2024" t="s">
        <v>41</v>
      </c>
      <c r="F33" s="2080" t="s">
        <v>76</v>
      </c>
      <c r="G33" s="117" t="s">
        <v>93</v>
      </c>
      <c r="H33" s="118">
        <f>I33+K33</f>
        <v>40.5</v>
      </c>
      <c r="I33" s="119">
        <v>40.5</v>
      </c>
      <c r="J33" s="120">
        <v>0</v>
      </c>
      <c r="K33" s="121">
        <v>0</v>
      </c>
      <c r="L33" s="122">
        <v>40</v>
      </c>
      <c r="M33" s="123">
        <v>40</v>
      </c>
      <c r="N33" s="2068"/>
      <c r="O33" s="49"/>
      <c r="P33" s="49"/>
      <c r="Q33" s="50"/>
      <c r="R33" s="66"/>
      <c r="S33" s="66"/>
      <c r="T33" s="76"/>
      <c r="U33" s="66"/>
      <c r="V33" s="66"/>
      <c r="W33" s="66"/>
    </row>
    <row r="34" spans="1:23" ht="18" customHeight="1" thickBot="1">
      <c r="A34" s="2073"/>
      <c r="B34" s="2076"/>
      <c r="C34" s="2020"/>
      <c r="D34" s="2079"/>
      <c r="E34" s="2026"/>
      <c r="F34" s="2026"/>
      <c r="G34" s="130" t="s">
        <v>12</v>
      </c>
      <c r="H34" s="131">
        <f>H33</f>
        <v>40.5</v>
      </c>
      <c r="I34" s="132">
        <f>I33</f>
        <v>40.5</v>
      </c>
      <c r="J34" s="133">
        <f>J33</f>
        <v>0</v>
      </c>
      <c r="K34" s="133">
        <f>SUM(K33:K33)</f>
        <v>0</v>
      </c>
      <c r="L34" s="134">
        <f>L33</f>
        <v>40</v>
      </c>
      <c r="M34" s="134">
        <f>M33</f>
        <v>40</v>
      </c>
      <c r="N34" s="2070"/>
      <c r="O34" s="32"/>
      <c r="P34" s="32"/>
      <c r="Q34" s="33"/>
      <c r="R34" s="66"/>
      <c r="S34" s="66"/>
      <c r="T34" s="76"/>
      <c r="U34" s="66"/>
      <c r="V34" s="66"/>
      <c r="W34" s="66"/>
    </row>
    <row r="35" spans="1:23">
      <c r="A35" s="2071" t="s">
        <v>11</v>
      </c>
      <c r="B35" s="2074" t="s">
        <v>13</v>
      </c>
      <c r="C35" s="2018" t="s">
        <v>36</v>
      </c>
      <c r="D35" s="2077" t="s">
        <v>97</v>
      </c>
      <c r="E35" s="2024" t="s">
        <v>41</v>
      </c>
      <c r="F35" s="2080" t="s">
        <v>98</v>
      </c>
      <c r="G35" s="117" t="s">
        <v>93</v>
      </c>
      <c r="H35" s="118">
        <f>I35+K35</f>
        <v>15</v>
      </c>
      <c r="I35" s="119">
        <v>15</v>
      </c>
      <c r="J35" s="120">
        <v>0</v>
      </c>
      <c r="K35" s="121">
        <v>0</v>
      </c>
      <c r="L35" s="122">
        <v>16</v>
      </c>
      <c r="M35" s="123">
        <v>17</v>
      </c>
      <c r="N35" s="2068"/>
      <c r="O35" s="49"/>
      <c r="P35" s="49"/>
      <c r="Q35" s="50"/>
      <c r="R35" s="66"/>
      <c r="S35" s="66"/>
      <c r="T35" s="76"/>
      <c r="U35" s="66"/>
      <c r="V35" s="66"/>
      <c r="W35" s="66"/>
    </row>
    <row r="36" spans="1:23" ht="31.9" customHeight="1" thickBot="1">
      <c r="A36" s="2073"/>
      <c r="B36" s="2076"/>
      <c r="C36" s="2020"/>
      <c r="D36" s="2079"/>
      <c r="E36" s="2026"/>
      <c r="F36" s="2026"/>
      <c r="G36" s="130" t="s">
        <v>12</v>
      </c>
      <c r="H36" s="131">
        <f>H35</f>
        <v>15</v>
      </c>
      <c r="I36" s="132">
        <f>I35</f>
        <v>15</v>
      </c>
      <c r="J36" s="133">
        <f>J35</f>
        <v>0</v>
      </c>
      <c r="K36" s="133">
        <f>SUM(K35:K35)</f>
        <v>0</v>
      </c>
      <c r="L36" s="134">
        <f>L35</f>
        <v>16</v>
      </c>
      <c r="M36" s="134">
        <f>M35</f>
        <v>17</v>
      </c>
      <c r="N36" s="2070"/>
      <c r="O36" s="32"/>
      <c r="P36" s="32"/>
      <c r="Q36" s="33"/>
      <c r="R36" s="66"/>
      <c r="S36" s="66"/>
      <c r="T36" s="76"/>
      <c r="U36" s="66"/>
      <c r="V36" s="66"/>
      <c r="W36" s="66"/>
    </row>
    <row r="37" spans="1:23">
      <c r="A37" s="2071" t="s">
        <v>11</v>
      </c>
      <c r="B37" s="2074" t="s">
        <v>13</v>
      </c>
      <c r="C37" s="2018" t="s">
        <v>58</v>
      </c>
      <c r="D37" s="2077" t="s">
        <v>99</v>
      </c>
      <c r="E37" s="2024" t="s">
        <v>41</v>
      </c>
      <c r="F37" s="2080" t="s">
        <v>100</v>
      </c>
      <c r="G37" s="117" t="s">
        <v>93</v>
      </c>
      <c r="H37" s="118">
        <f>I37+K37</f>
        <v>5.4</v>
      </c>
      <c r="I37" s="119">
        <v>5.4</v>
      </c>
      <c r="J37" s="120">
        <v>0</v>
      </c>
      <c r="K37" s="121">
        <v>0</v>
      </c>
      <c r="L37" s="122">
        <v>6</v>
      </c>
      <c r="M37" s="123">
        <v>6</v>
      </c>
      <c r="N37" s="2068"/>
      <c r="O37" s="49"/>
      <c r="P37" s="49"/>
      <c r="Q37" s="50"/>
      <c r="R37" s="66"/>
      <c r="S37" s="66"/>
      <c r="T37" s="76"/>
      <c r="U37" s="66"/>
      <c r="V37" s="66"/>
      <c r="W37" s="66"/>
    </row>
    <row r="38" spans="1:23" ht="11.45" customHeight="1" thickBot="1">
      <c r="A38" s="2073"/>
      <c r="B38" s="2076"/>
      <c r="C38" s="2020"/>
      <c r="D38" s="2079"/>
      <c r="E38" s="2026"/>
      <c r="F38" s="2026"/>
      <c r="G38" s="130" t="s">
        <v>12</v>
      </c>
      <c r="H38" s="131">
        <f>H37</f>
        <v>5.4</v>
      </c>
      <c r="I38" s="132">
        <f>I37</f>
        <v>5.4</v>
      </c>
      <c r="J38" s="133">
        <f>J37</f>
        <v>0</v>
      </c>
      <c r="K38" s="133">
        <f>SUM(K37:K37)</f>
        <v>0</v>
      </c>
      <c r="L38" s="134">
        <f>L37</f>
        <v>6</v>
      </c>
      <c r="M38" s="134">
        <f>M37</f>
        <v>6</v>
      </c>
      <c r="N38" s="2070"/>
      <c r="O38" s="32"/>
      <c r="P38" s="32"/>
      <c r="Q38" s="33"/>
      <c r="R38" s="66"/>
      <c r="S38" s="66"/>
      <c r="T38" s="76"/>
      <c r="U38" s="66"/>
      <c r="V38" s="66"/>
      <c r="W38" s="66"/>
    </row>
    <row r="39" spans="1:23">
      <c r="A39" s="2071" t="s">
        <v>11</v>
      </c>
      <c r="B39" s="2074" t="s">
        <v>13</v>
      </c>
      <c r="C39" s="2018" t="s">
        <v>38</v>
      </c>
      <c r="D39" s="2077" t="s">
        <v>101</v>
      </c>
      <c r="E39" s="2024" t="s">
        <v>41</v>
      </c>
      <c r="F39" s="2080" t="s">
        <v>98</v>
      </c>
      <c r="G39" s="117" t="s">
        <v>93</v>
      </c>
      <c r="H39" s="118">
        <f>I39+K39</f>
        <v>59.5</v>
      </c>
      <c r="I39" s="119">
        <v>59.5</v>
      </c>
      <c r="J39" s="121">
        <v>0</v>
      </c>
      <c r="K39" s="121">
        <v>0</v>
      </c>
      <c r="L39" s="122">
        <v>60</v>
      </c>
      <c r="M39" s="123">
        <v>60</v>
      </c>
      <c r="N39" s="2068"/>
      <c r="O39" s="135"/>
      <c r="P39" s="49"/>
      <c r="Q39" s="136"/>
      <c r="R39" s="66"/>
      <c r="S39" s="66"/>
      <c r="T39" s="76"/>
      <c r="U39" s="66"/>
      <c r="V39" s="66"/>
      <c r="W39" s="66"/>
    </row>
    <row r="40" spans="1:23" ht="11.45" customHeight="1" thickBot="1">
      <c r="A40" s="2073"/>
      <c r="B40" s="2076"/>
      <c r="C40" s="2020"/>
      <c r="D40" s="2079"/>
      <c r="E40" s="2026"/>
      <c r="F40" s="2026"/>
      <c r="G40" s="130" t="s">
        <v>12</v>
      </c>
      <c r="H40" s="131">
        <f t="shared" ref="H40:M40" si="4">H39</f>
        <v>59.5</v>
      </c>
      <c r="I40" s="132">
        <f t="shared" si="4"/>
        <v>59.5</v>
      </c>
      <c r="J40" s="133">
        <f t="shared" si="4"/>
        <v>0</v>
      </c>
      <c r="K40" s="133">
        <f t="shared" si="4"/>
        <v>0</v>
      </c>
      <c r="L40" s="134">
        <f t="shared" si="4"/>
        <v>60</v>
      </c>
      <c r="M40" s="134">
        <f t="shared" si="4"/>
        <v>60</v>
      </c>
      <c r="N40" s="2070"/>
      <c r="O40" s="137"/>
      <c r="P40" s="137"/>
      <c r="Q40" s="138"/>
      <c r="R40" s="66"/>
      <c r="S40" s="66"/>
      <c r="T40" s="76"/>
      <c r="U40" s="66"/>
      <c r="V40" s="66"/>
      <c r="W40" s="66"/>
    </row>
    <row r="41" spans="1:23">
      <c r="A41" s="2071" t="s">
        <v>11</v>
      </c>
      <c r="B41" s="2074" t="s">
        <v>13</v>
      </c>
      <c r="C41" s="2018" t="s">
        <v>59</v>
      </c>
      <c r="D41" s="2077" t="s">
        <v>927</v>
      </c>
      <c r="E41" s="2024" t="s">
        <v>41</v>
      </c>
      <c r="F41" s="2080" t="s">
        <v>102</v>
      </c>
      <c r="G41" s="1871" t="s">
        <v>93</v>
      </c>
      <c r="H41" s="1872">
        <f>I41+K41</f>
        <v>28.2</v>
      </c>
      <c r="I41" s="1813">
        <v>28.2</v>
      </c>
      <c r="J41" s="121">
        <v>0</v>
      </c>
      <c r="K41" s="121">
        <v>0</v>
      </c>
      <c r="L41" s="122">
        <v>15</v>
      </c>
      <c r="M41" s="123">
        <v>15</v>
      </c>
      <c r="N41" s="2068"/>
      <c r="O41" s="135"/>
      <c r="P41" s="49"/>
      <c r="Q41" s="136"/>
      <c r="R41" s="66"/>
      <c r="S41" s="66"/>
      <c r="T41" s="76"/>
      <c r="U41" s="66"/>
      <c r="V41" s="66"/>
      <c r="W41" s="66"/>
    </row>
    <row r="42" spans="1:23" ht="13.5" thickBot="1">
      <c r="A42" s="2073"/>
      <c r="B42" s="2076"/>
      <c r="C42" s="2020"/>
      <c r="D42" s="2079"/>
      <c r="E42" s="2026"/>
      <c r="F42" s="2026"/>
      <c r="G42" s="940" t="s">
        <v>12</v>
      </c>
      <c r="H42" s="131">
        <f>H41</f>
        <v>28.2</v>
      </c>
      <c r="I42" s="941">
        <f>I41</f>
        <v>28.2</v>
      </c>
      <c r="J42" s="133">
        <f>J41</f>
        <v>0</v>
      </c>
      <c r="K42" s="133">
        <f>SUM(K41:K41)</f>
        <v>0</v>
      </c>
      <c r="L42" s="134">
        <f>L41</f>
        <v>15</v>
      </c>
      <c r="M42" s="134">
        <f>M41</f>
        <v>15</v>
      </c>
      <c r="N42" s="2070"/>
      <c r="O42" s="137"/>
      <c r="P42" s="137"/>
      <c r="Q42" s="138"/>
      <c r="R42" s="66"/>
      <c r="S42" s="66"/>
      <c r="T42" s="76"/>
      <c r="U42" s="66"/>
      <c r="V42" s="66"/>
      <c r="W42" s="66"/>
    </row>
    <row r="43" spans="1:23">
      <c r="A43" s="2071" t="s">
        <v>11</v>
      </c>
      <c r="B43" s="2074" t="s">
        <v>13</v>
      </c>
      <c r="C43" s="2018" t="s">
        <v>39</v>
      </c>
      <c r="D43" s="1635" t="s">
        <v>856</v>
      </c>
      <c r="E43" s="2024" t="s">
        <v>41</v>
      </c>
      <c r="F43" s="2082" t="s">
        <v>103</v>
      </c>
      <c r="G43" s="936" t="s">
        <v>93</v>
      </c>
      <c r="H43" s="118">
        <f>I43+K43</f>
        <v>16</v>
      </c>
      <c r="I43" s="937">
        <v>16</v>
      </c>
      <c r="J43" s="938">
        <v>0</v>
      </c>
      <c r="K43" s="938">
        <v>0</v>
      </c>
      <c r="L43" s="122">
        <v>17</v>
      </c>
      <c r="M43" s="939">
        <v>18</v>
      </c>
      <c r="N43" s="2083"/>
      <c r="O43" s="1234"/>
      <c r="P43" s="1232"/>
      <c r="Q43" s="1233"/>
      <c r="R43" s="139"/>
      <c r="S43" s="66"/>
      <c r="T43" s="76"/>
      <c r="U43" s="66"/>
      <c r="V43" s="66"/>
      <c r="W43" s="66"/>
    </row>
    <row r="44" spans="1:23" ht="13.5" thickBot="1">
      <c r="A44" s="2073"/>
      <c r="B44" s="2076"/>
      <c r="C44" s="2020"/>
      <c r="D44" s="1636"/>
      <c r="E44" s="2026"/>
      <c r="F44" s="2026"/>
      <c r="G44" s="130" t="s">
        <v>12</v>
      </c>
      <c r="H44" s="131">
        <f t="shared" ref="H44:M44" si="5">H43*1</f>
        <v>16</v>
      </c>
      <c r="I44" s="131">
        <f t="shared" si="5"/>
        <v>16</v>
      </c>
      <c r="J44" s="131">
        <f t="shared" si="5"/>
        <v>0</v>
      </c>
      <c r="K44" s="131">
        <f t="shared" si="5"/>
        <v>0</v>
      </c>
      <c r="L44" s="131">
        <f t="shared" si="5"/>
        <v>17</v>
      </c>
      <c r="M44" s="131">
        <f t="shared" si="5"/>
        <v>18</v>
      </c>
      <c r="N44" s="2084"/>
      <c r="O44" s="1207"/>
      <c r="P44" s="1207"/>
      <c r="Q44" s="1208"/>
      <c r="R44" s="66"/>
      <c r="S44" s="66"/>
      <c r="T44" s="76"/>
      <c r="U44" s="66"/>
      <c r="V44" s="66"/>
      <c r="W44" s="66"/>
    </row>
    <row r="45" spans="1:23">
      <c r="A45" s="2071" t="s">
        <v>11</v>
      </c>
      <c r="B45" s="2074" t="s">
        <v>13</v>
      </c>
      <c r="C45" s="2018" t="s">
        <v>60</v>
      </c>
      <c r="D45" s="2077" t="s">
        <v>105</v>
      </c>
      <c r="E45" s="2024" t="s">
        <v>41</v>
      </c>
      <c r="F45" s="2080" t="s">
        <v>106</v>
      </c>
      <c r="G45" s="117" t="s">
        <v>93</v>
      </c>
      <c r="H45" s="118">
        <f>I45+K45</f>
        <v>16.600000000000001</v>
      </c>
      <c r="I45" s="119">
        <v>16.600000000000001</v>
      </c>
      <c r="J45" s="120">
        <v>0</v>
      </c>
      <c r="K45" s="121">
        <v>0</v>
      </c>
      <c r="L45" s="122">
        <v>17</v>
      </c>
      <c r="M45" s="123">
        <v>17</v>
      </c>
      <c r="N45" s="2068" t="s">
        <v>107</v>
      </c>
      <c r="O45" s="1604">
        <v>1500</v>
      </c>
      <c r="P45" s="1604" t="s">
        <v>104</v>
      </c>
      <c r="Q45" s="1601" t="s">
        <v>104</v>
      </c>
      <c r="R45" s="66"/>
      <c r="S45" s="66"/>
      <c r="T45" s="76"/>
      <c r="U45" s="66"/>
      <c r="V45" s="66"/>
      <c r="W45" s="66"/>
    </row>
    <row r="46" spans="1:23" ht="13.5" thickBot="1">
      <c r="A46" s="2073"/>
      <c r="B46" s="2076"/>
      <c r="C46" s="2020"/>
      <c r="D46" s="2079"/>
      <c r="E46" s="2026"/>
      <c r="F46" s="2026"/>
      <c r="G46" s="130" t="s">
        <v>12</v>
      </c>
      <c r="H46" s="131">
        <f>H45</f>
        <v>16.600000000000001</v>
      </c>
      <c r="I46" s="132">
        <f>I45</f>
        <v>16.600000000000001</v>
      </c>
      <c r="J46" s="133">
        <f>J45</f>
        <v>0</v>
      </c>
      <c r="K46" s="133">
        <f>SUM(K45:K45)</f>
        <v>0</v>
      </c>
      <c r="L46" s="134">
        <f>L45</f>
        <v>17</v>
      </c>
      <c r="M46" s="134">
        <f>M45</f>
        <v>17</v>
      </c>
      <c r="N46" s="2070"/>
      <c r="O46" s="137"/>
      <c r="P46" s="137"/>
      <c r="Q46" s="138"/>
      <c r="R46" s="66"/>
      <c r="S46" s="66"/>
      <c r="T46" s="76"/>
      <c r="U46" s="66"/>
      <c r="V46" s="66"/>
      <c r="W46" s="66"/>
    </row>
    <row r="47" spans="1:23">
      <c r="A47" s="2071" t="s">
        <v>11</v>
      </c>
      <c r="B47" s="2074" t="s">
        <v>13</v>
      </c>
      <c r="C47" s="2018" t="s">
        <v>61</v>
      </c>
      <c r="D47" s="2077" t="s">
        <v>108</v>
      </c>
      <c r="E47" s="2024" t="s">
        <v>41</v>
      </c>
      <c r="F47" s="2080" t="s">
        <v>98</v>
      </c>
      <c r="G47" s="117" t="s">
        <v>93</v>
      </c>
      <c r="H47" s="118">
        <f>I47+K47</f>
        <v>12.4</v>
      </c>
      <c r="I47" s="119">
        <v>12.4</v>
      </c>
      <c r="J47" s="121">
        <v>0</v>
      </c>
      <c r="K47" s="121">
        <v>0</v>
      </c>
      <c r="L47" s="122">
        <v>13</v>
      </c>
      <c r="M47" s="123">
        <v>13</v>
      </c>
      <c r="N47" s="2068"/>
      <c r="O47" s="135"/>
      <c r="P47" s="49"/>
      <c r="Q47" s="136"/>
      <c r="R47" s="66"/>
      <c r="S47" s="66"/>
      <c r="T47" s="76"/>
      <c r="U47" s="66"/>
      <c r="V47" s="66"/>
      <c r="W47" s="66"/>
    </row>
    <row r="48" spans="1:23" ht="32.450000000000003" customHeight="1" thickBot="1">
      <c r="A48" s="2073"/>
      <c r="B48" s="2076"/>
      <c r="C48" s="2020"/>
      <c r="D48" s="2079"/>
      <c r="E48" s="2026"/>
      <c r="F48" s="2026"/>
      <c r="G48" s="130" t="s">
        <v>12</v>
      </c>
      <c r="H48" s="131">
        <f>H47</f>
        <v>12.4</v>
      </c>
      <c r="I48" s="132">
        <f>I47</f>
        <v>12.4</v>
      </c>
      <c r="J48" s="133">
        <f>J47</f>
        <v>0</v>
      </c>
      <c r="K48" s="133">
        <f>SUM(K47:K47)</f>
        <v>0</v>
      </c>
      <c r="L48" s="134">
        <f>L47</f>
        <v>13</v>
      </c>
      <c r="M48" s="134">
        <f>M47</f>
        <v>13</v>
      </c>
      <c r="N48" s="2070"/>
      <c r="O48" s="137"/>
      <c r="P48" s="137"/>
      <c r="Q48" s="138"/>
      <c r="R48" s="66"/>
      <c r="S48" s="66"/>
      <c r="T48" s="76"/>
      <c r="U48" s="66"/>
      <c r="V48" s="66"/>
      <c r="W48" s="66"/>
    </row>
    <row r="49" spans="1:23">
      <c r="A49" s="2071" t="s">
        <v>11</v>
      </c>
      <c r="B49" s="2074" t="s">
        <v>13</v>
      </c>
      <c r="C49" s="2018" t="s">
        <v>70</v>
      </c>
      <c r="D49" s="2077" t="s">
        <v>109</v>
      </c>
      <c r="E49" s="2024" t="s">
        <v>41</v>
      </c>
      <c r="F49" s="2086" t="s">
        <v>106</v>
      </c>
      <c r="G49" s="117" t="s">
        <v>93</v>
      </c>
      <c r="H49" s="118">
        <f>I49+K49</f>
        <v>0.6</v>
      </c>
      <c r="I49" s="119">
        <v>0.6</v>
      </c>
      <c r="J49" s="120">
        <v>0</v>
      </c>
      <c r="K49" s="121">
        <v>0</v>
      </c>
      <c r="L49" s="123">
        <v>1</v>
      </c>
      <c r="M49" s="123">
        <v>1</v>
      </c>
      <c r="N49" s="2068"/>
      <c r="O49" s="49"/>
      <c r="P49" s="49"/>
      <c r="Q49" s="50"/>
      <c r="R49" s="66"/>
      <c r="S49" s="66"/>
      <c r="T49" s="76"/>
      <c r="U49" s="66"/>
      <c r="V49" s="66"/>
      <c r="W49" s="66"/>
    </row>
    <row r="50" spans="1:23" ht="24.6" customHeight="1" thickBot="1">
      <c r="A50" s="2073"/>
      <c r="B50" s="2076"/>
      <c r="C50" s="2020"/>
      <c r="D50" s="2079"/>
      <c r="E50" s="2026"/>
      <c r="F50" s="2087"/>
      <c r="G50" s="130" t="s">
        <v>12</v>
      </c>
      <c r="H50" s="131">
        <f>H49</f>
        <v>0.6</v>
      </c>
      <c r="I50" s="132">
        <f>I49</f>
        <v>0.6</v>
      </c>
      <c r="J50" s="133">
        <f>J49</f>
        <v>0</v>
      </c>
      <c r="K50" s="133">
        <f>SUM(K49:K49)</f>
        <v>0</v>
      </c>
      <c r="L50" s="134">
        <f>L49</f>
        <v>1</v>
      </c>
      <c r="M50" s="134">
        <f>M49</f>
        <v>1</v>
      </c>
      <c r="N50" s="2085"/>
      <c r="O50" s="32"/>
      <c r="P50" s="32"/>
      <c r="Q50" s="33"/>
      <c r="R50" s="66"/>
      <c r="S50" s="66"/>
      <c r="T50" s="76"/>
      <c r="U50" s="66"/>
      <c r="V50" s="66"/>
      <c r="W50" s="66"/>
    </row>
    <row r="51" spans="1:23">
      <c r="A51" s="2071" t="s">
        <v>11</v>
      </c>
      <c r="B51" s="2074" t="s">
        <v>13</v>
      </c>
      <c r="C51" s="2018" t="s">
        <v>63</v>
      </c>
      <c r="D51" s="2077" t="s">
        <v>110</v>
      </c>
      <c r="E51" s="2024" t="s">
        <v>41</v>
      </c>
      <c r="F51" s="2086" t="s">
        <v>111</v>
      </c>
      <c r="G51" s="936" t="s">
        <v>93</v>
      </c>
      <c r="H51" s="118">
        <f>I51+K51</f>
        <v>55.5</v>
      </c>
      <c r="I51" s="937">
        <v>55.5</v>
      </c>
      <c r="J51" s="937">
        <v>0</v>
      </c>
      <c r="K51" s="121">
        <v>0</v>
      </c>
      <c r="L51" s="123">
        <v>60</v>
      </c>
      <c r="M51" s="123">
        <v>60</v>
      </c>
      <c r="N51" s="2068"/>
      <c r="O51" s="49"/>
      <c r="P51" s="49"/>
      <c r="Q51" s="50"/>
      <c r="R51" s="66"/>
      <c r="S51" s="66"/>
      <c r="T51" s="76"/>
      <c r="U51" s="66"/>
      <c r="V51" s="66"/>
      <c r="W51" s="66"/>
    </row>
    <row r="52" spans="1:23" ht="13.5" thickBot="1">
      <c r="A52" s="2073"/>
      <c r="B52" s="2076"/>
      <c r="C52" s="2020"/>
      <c r="D52" s="2079"/>
      <c r="E52" s="2026"/>
      <c r="F52" s="2087"/>
      <c r="G52" s="940" t="s">
        <v>12</v>
      </c>
      <c r="H52" s="131">
        <f t="shared" ref="H52:M52" si="6">H51</f>
        <v>55.5</v>
      </c>
      <c r="I52" s="941">
        <f t="shared" si="6"/>
        <v>55.5</v>
      </c>
      <c r="J52" s="941">
        <f t="shared" si="6"/>
        <v>0</v>
      </c>
      <c r="K52" s="131">
        <f t="shared" si="6"/>
        <v>0</v>
      </c>
      <c r="L52" s="134">
        <f t="shared" si="6"/>
        <v>60</v>
      </c>
      <c r="M52" s="134">
        <f t="shared" si="6"/>
        <v>60</v>
      </c>
      <c r="N52" s="2085"/>
      <c r="O52" s="32"/>
      <c r="P52" s="32"/>
      <c r="Q52" s="33"/>
      <c r="R52" s="66"/>
      <c r="S52" s="66"/>
      <c r="T52" s="76"/>
      <c r="U52" s="66"/>
      <c r="V52" s="66"/>
      <c r="W52" s="66"/>
    </row>
    <row r="53" spans="1:23">
      <c r="A53" s="2071" t="s">
        <v>11</v>
      </c>
      <c r="B53" s="2074" t="s">
        <v>13</v>
      </c>
      <c r="C53" s="2018" t="s">
        <v>40</v>
      </c>
      <c r="D53" s="2077" t="s">
        <v>112</v>
      </c>
      <c r="E53" s="2024" t="s">
        <v>41</v>
      </c>
      <c r="F53" s="2086" t="s">
        <v>113</v>
      </c>
      <c r="G53" s="936" t="s">
        <v>93</v>
      </c>
      <c r="H53" s="118">
        <f>I53+K53</f>
        <v>0</v>
      </c>
      <c r="I53" s="937">
        <v>0</v>
      </c>
      <c r="J53" s="937">
        <v>0</v>
      </c>
      <c r="K53" s="938">
        <v>0</v>
      </c>
      <c r="L53" s="939">
        <v>0</v>
      </c>
      <c r="M53" s="939">
        <v>0</v>
      </c>
      <c r="N53" s="2068"/>
      <c r="O53" s="49"/>
      <c r="P53" s="49"/>
      <c r="Q53" s="50"/>
      <c r="R53" s="66"/>
      <c r="S53" s="66"/>
      <c r="T53" s="76"/>
      <c r="U53" s="66"/>
      <c r="V53" s="66"/>
      <c r="W53" s="66"/>
    </row>
    <row r="54" spans="1:23" ht="69.599999999999994" customHeight="1" thickBot="1">
      <c r="A54" s="2073"/>
      <c r="B54" s="2076"/>
      <c r="C54" s="2020"/>
      <c r="D54" s="2079"/>
      <c r="E54" s="2026"/>
      <c r="F54" s="2087"/>
      <c r="G54" s="130" t="s">
        <v>12</v>
      </c>
      <c r="H54" s="131">
        <f>H53</f>
        <v>0</v>
      </c>
      <c r="I54" s="132">
        <f>I53</f>
        <v>0</v>
      </c>
      <c r="J54" s="132">
        <f>J53</f>
        <v>0</v>
      </c>
      <c r="K54" s="133">
        <f>SUM(K53:K53)</f>
        <v>0</v>
      </c>
      <c r="L54" s="134">
        <f>L53</f>
        <v>0</v>
      </c>
      <c r="M54" s="134">
        <f>M53</f>
        <v>0</v>
      </c>
      <c r="N54" s="2085"/>
      <c r="O54" s="32"/>
      <c r="P54" s="32"/>
      <c r="Q54" s="33"/>
      <c r="R54" s="66"/>
      <c r="S54" s="66"/>
      <c r="T54" s="76"/>
      <c r="U54" s="66"/>
      <c r="V54" s="66"/>
      <c r="W54" s="66"/>
    </row>
    <row r="55" spans="1:23" s="901" customFormat="1" ht="18" customHeight="1">
      <c r="A55" s="2071" t="s">
        <v>11</v>
      </c>
      <c r="B55" s="2074" t="s">
        <v>13</v>
      </c>
      <c r="C55" s="2018" t="s">
        <v>487</v>
      </c>
      <c r="D55" s="2077" t="s">
        <v>857</v>
      </c>
      <c r="E55" s="2024" t="s">
        <v>41</v>
      </c>
      <c r="F55" s="2086" t="s">
        <v>113</v>
      </c>
      <c r="G55" s="936" t="s">
        <v>93</v>
      </c>
      <c r="H55" s="118">
        <f>I55+K55</f>
        <v>25.1</v>
      </c>
      <c r="I55" s="937">
        <v>25.1</v>
      </c>
      <c r="J55" s="937">
        <v>0</v>
      </c>
      <c r="K55" s="938">
        <v>0</v>
      </c>
      <c r="L55" s="939">
        <v>26</v>
      </c>
      <c r="M55" s="939">
        <v>26</v>
      </c>
      <c r="N55" s="2068"/>
      <c r="O55" s="1604"/>
      <c r="P55" s="1604"/>
      <c r="Q55" s="1601"/>
      <c r="R55" s="66"/>
      <c r="S55" s="66"/>
      <c r="T55" s="76"/>
      <c r="U55" s="66"/>
      <c r="V55" s="66"/>
      <c r="W55" s="66"/>
    </row>
    <row r="56" spans="1:23" s="901" customFormat="1" ht="15.6" customHeight="1" thickBot="1">
      <c r="A56" s="2073"/>
      <c r="B56" s="2076"/>
      <c r="C56" s="2020"/>
      <c r="D56" s="2079"/>
      <c r="E56" s="2026"/>
      <c r="F56" s="2087"/>
      <c r="G56" s="940" t="s">
        <v>12</v>
      </c>
      <c r="H56" s="131">
        <f>H55</f>
        <v>25.1</v>
      </c>
      <c r="I56" s="941">
        <f>I55</f>
        <v>25.1</v>
      </c>
      <c r="J56" s="941">
        <f>J55</f>
        <v>0</v>
      </c>
      <c r="K56" s="133">
        <f>SUM(K55:K55)</f>
        <v>0</v>
      </c>
      <c r="L56" s="984">
        <f>L55</f>
        <v>26</v>
      </c>
      <c r="M56" s="984">
        <f>M55</f>
        <v>26</v>
      </c>
      <c r="N56" s="2085"/>
      <c r="O56" s="1606"/>
      <c r="P56" s="1606"/>
      <c r="Q56" s="1603"/>
      <c r="R56" s="66"/>
      <c r="S56" s="66"/>
      <c r="T56" s="76"/>
      <c r="U56" s="66"/>
      <c r="V56" s="66"/>
      <c r="W56" s="66"/>
    </row>
    <row r="57" spans="1:23" ht="13.5" thickBot="1">
      <c r="A57" s="44" t="s">
        <v>11</v>
      </c>
      <c r="B57" s="37" t="s">
        <v>13</v>
      </c>
      <c r="C57" s="2048" t="s">
        <v>14</v>
      </c>
      <c r="D57" s="2049"/>
      <c r="E57" s="2049"/>
      <c r="F57" s="2049"/>
      <c r="G57" s="2050"/>
      <c r="H57" s="923">
        <f>H29+H32+H34+H36+H38+H40+H42+H44+H46+H48+H54+H50+H52+H56</f>
        <v>325</v>
      </c>
      <c r="I57" s="923">
        <f>I29+I32+I34+I36+I38+I40+I42+I44+I46+I48+I54+I50+I52+I56</f>
        <v>325</v>
      </c>
      <c r="J57" s="1131">
        <v>284.3</v>
      </c>
      <c r="K57" s="923">
        <f>K29+K32+K34+K36+K38+K40+K42+K44+K46+K48+K54+K50+K52+K56</f>
        <v>0</v>
      </c>
      <c r="L57" s="923">
        <f>L29+L32+L34+L36+L38+L40+L42+L44+L46+L48+L54+L50+L52+L56</f>
        <v>322.5</v>
      </c>
      <c r="M57" s="923">
        <f>M29+M32+M34+M36+M38+M40+M42+M44+M46+M48+M54+M50+M52+M56</f>
        <v>324.5</v>
      </c>
      <c r="N57" s="919"/>
      <c r="O57" s="920"/>
      <c r="P57" s="920"/>
      <c r="Q57" s="921"/>
      <c r="R57" s="66"/>
      <c r="S57" s="66"/>
      <c r="T57" s="76"/>
      <c r="U57" s="66"/>
      <c r="V57" s="66"/>
      <c r="W57" s="66"/>
    </row>
    <row r="58" spans="1:23" ht="13.5" thickBot="1">
      <c r="A58" s="24" t="s">
        <v>11</v>
      </c>
      <c r="B58" s="25" t="s">
        <v>35</v>
      </c>
      <c r="C58" s="2051" t="s">
        <v>114</v>
      </c>
      <c r="D58" s="2052"/>
      <c r="E58" s="2052"/>
      <c r="F58" s="2052"/>
      <c r="G58" s="2052"/>
      <c r="H58" s="2052"/>
      <c r="I58" s="2052"/>
      <c r="J58" s="2052"/>
      <c r="K58" s="2052"/>
      <c r="L58" s="2052"/>
      <c r="M58" s="2052"/>
      <c r="N58" s="2052"/>
      <c r="O58" s="2052"/>
      <c r="P58" s="2052"/>
      <c r="Q58" s="2053"/>
      <c r="R58" s="66"/>
      <c r="S58" s="66"/>
      <c r="T58" s="76"/>
      <c r="U58" s="66"/>
      <c r="V58" s="66"/>
      <c r="W58" s="66"/>
    </row>
    <row r="59" spans="1:23">
      <c r="A59" s="2071" t="s">
        <v>11</v>
      </c>
      <c r="B59" s="2074" t="s">
        <v>35</v>
      </c>
      <c r="C59" s="2018" t="s">
        <v>11</v>
      </c>
      <c r="D59" s="2077" t="s">
        <v>115</v>
      </c>
      <c r="E59" s="2024" t="s">
        <v>41</v>
      </c>
      <c r="F59" s="2080" t="s">
        <v>76</v>
      </c>
      <c r="G59" s="936" t="s">
        <v>37</v>
      </c>
      <c r="H59" s="943">
        <f>I59+K59</f>
        <v>34.200000000000003</v>
      </c>
      <c r="I59" s="937">
        <v>34.200000000000003</v>
      </c>
      <c r="J59" s="141"/>
      <c r="K59" s="142"/>
      <c r="L59" s="143">
        <v>30</v>
      </c>
      <c r="M59" s="123">
        <v>30</v>
      </c>
      <c r="N59" s="2068" t="s">
        <v>116</v>
      </c>
      <c r="O59" s="135">
        <v>2</v>
      </c>
      <c r="P59" s="49" t="s">
        <v>57</v>
      </c>
      <c r="Q59" s="144">
        <v>2</v>
      </c>
      <c r="R59" s="66"/>
      <c r="S59" s="66"/>
      <c r="T59" s="76"/>
      <c r="U59" s="66"/>
      <c r="V59" s="66"/>
      <c r="W59" s="66"/>
    </row>
    <row r="60" spans="1:23">
      <c r="A60" s="2072"/>
      <c r="B60" s="2075"/>
      <c r="C60" s="2054"/>
      <c r="D60" s="2078"/>
      <c r="E60" s="2025"/>
      <c r="F60" s="2081"/>
      <c r="G60" s="124"/>
      <c r="H60" s="145"/>
      <c r="I60" s="126"/>
      <c r="J60" s="146"/>
      <c r="K60" s="147"/>
      <c r="L60" s="148"/>
      <c r="M60" s="129"/>
      <c r="N60" s="2069"/>
      <c r="O60" s="149"/>
      <c r="P60" s="149"/>
      <c r="Q60" s="150"/>
      <c r="R60" s="66"/>
      <c r="S60" s="66"/>
      <c r="T60" s="76"/>
      <c r="U60" s="66"/>
      <c r="V60" s="66"/>
      <c r="W60" s="66"/>
    </row>
    <row r="61" spans="1:23" ht="28.9" customHeight="1" thickBot="1">
      <c r="A61" s="2073"/>
      <c r="B61" s="2076"/>
      <c r="C61" s="2020"/>
      <c r="D61" s="2079"/>
      <c r="E61" s="2026"/>
      <c r="F61" s="2026"/>
      <c r="G61" s="940" t="s">
        <v>12</v>
      </c>
      <c r="H61" s="946">
        <f t="shared" ref="H61:M61" si="7">H59</f>
        <v>34.200000000000003</v>
      </c>
      <c r="I61" s="946">
        <f t="shared" si="7"/>
        <v>34.200000000000003</v>
      </c>
      <c r="J61" s="946">
        <f t="shared" si="7"/>
        <v>0</v>
      </c>
      <c r="K61" s="151">
        <f t="shared" si="7"/>
        <v>0</v>
      </c>
      <c r="L61" s="151">
        <f t="shared" si="7"/>
        <v>30</v>
      </c>
      <c r="M61" s="151">
        <f t="shared" si="7"/>
        <v>30</v>
      </c>
      <c r="N61" s="2070"/>
      <c r="O61" s="137"/>
      <c r="P61" s="137"/>
      <c r="Q61" s="138"/>
      <c r="R61" s="66"/>
      <c r="S61" s="66"/>
      <c r="T61" s="76"/>
      <c r="U61" s="66"/>
      <c r="V61" s="66"/>
      <c r="W61" s="66"/>
    </row>
    <row r="62" spans="1:23" ht="13.5" thickBot="1">
      <c r="A62" s="44" t="s">
        <v>11</v>
      </c>
      <c r="B62" s="37" t="s">
        <v>35</v>
      </c>
      <c r="C62" s="2048" t="s">
        <v>14</v>
      </c>
      <c r="D62" s="2049"/>
      <c r="E62" s="2088"/>
      <c r="F62" s="2088"/>
      <c r="G62" s="2050"/>
      <c r="H62" s="45">
        <f t="shared" ref="H62:M62" si="8">H61</f>
        <v>34.200000000000003</v>
      </c>
      <c r="I62" s="45">
        <f t="shared" si="8"/>
        <v>34.200000000000003</v>
      </c>
      <c r="J62" s="45">
        <f t="shared" si="8"/>
        <v>0</v>
      </c>
      <c r="K62" s="45">
        <f t="shared" si="8"/>
        <v>0</v>
      </c>
      <c r="L62" s="45">
        <f t="shared" si="8"/>
        <v>30</v>
      </c>
      <c r="M62" s="45">
        <f t="shared" si="8"/>
        <v>30</v>
      </c>
      <c r="N62" s="39"/>
      <c r="O62" s="40"/>
      <c r="P62" s="40"/>
      <c r="Q62" s="41"/>
      <c r="R62" s="66"/>
      <c r="S62" s="66"/>
      <c r="T62" s="76"/>
      <c r="U62" s="66"/>
      <c r="V62" s="66"/>
      <c r="W62" s="66"/>
    </row>
    <row r="63" spans="1:23" ht="13.5" thickBot="1">
      <c r="A63" s="24" t="s">
        <v>11</v>
      </c>
      <c r="B63" s="25" t="s">
        <v>36</v>
      </c>
      <c r="C63" s="2051" t="s">
        <v>117</v>
      </c>
      <c r="D63" s="2052"/>
      <c r="E63" s="2089"/>
      <c r="F63" s="2089"/>
      <c r="G63" s="2052"/>
      <c r="H63" s="2052"/>
      <c r="I63" s="2052"/>
      <c r="J63" s="2052"/>
      <c r="K63" s="2052"/>
      <c r="L63" s="2052"/>
      <c r="M63" s="2052"/>
      <c r="N63" s="2052"/>
      <c r="O63" s="2089"/>
      <c r="P63" s="2089"/>
      <c r="Q63" s="2090"/>
      <c r="R63" s="66"/>
      <c r="S63" s="66"/>
      <c r="T63" s="76"/>
      <c r="U63" s="66"/>
      <c r="V63" s="66"/>
      <c r="W63" s="66"/>
    </row>
    <row r="64" spans="1:23">
      <c r="A64" s="2071" t="s">
        <v>11</v>
      </c>
      <c r="B64" s="2074" t="s">
        <v>36</v>
      </c>
      <c r="C64" s="2018" t="s">
        <v>11</v>
      </c>
      <c r="D64" s="2077" t="s">
        <v>118</v>
      </c>
      <c r="E64" s="2024" t="s">
        <v>41</v>
      </c>
      <c r="F64" s="2080" t="s">
        <v>76</v>
      </c>
      <c r="G64" s="117" t="s">
        <v>37</v>
      </c>
      <c r="H64" s="140">
        <f>I64+K64</f>
        <v>5.8</v>
      </c>
      <c r="I64" s="119">
        <v>5.8</v>
      </c>
      <c r="J64" s="141"/>
      <c r="K64" s="142"/>
      <c r="L64" s="143">
        <v>6</v>
      </c>
      <c r="M64" s="123">
        <v>7</v>
      </c>
      <c r="N64" s="2091"/>
      <c r="O64" s="152"/>
      <c r="P64" s="26"/>
      <c r="Q64" s="153"/>
      <c r="R64" s="66"/>
      <c r="S64" s="66"/>
      <c r="T64" s="66"/>
      <c r="U64" s="66"/>
      <c r="V64" s="66"/>
      <c r="W64" s="66"/>
    </row>
    <row r="65" spans="1:23" ht="31.15" customHeight="1" thickBot="1">
      <c r="A65" s="2073"/>
      <c r="B65" s="2076"/>
      <c r="C65" s="2020"/>
      <c r="D65" s="2079"/>
      <c r="E65" s="2026"/>
      <c r="F65" s="2026"/>
      <c r="G65" s="130" t="s">
        <v>12</v>
      </c>
      <c r="H65" s="151">
        <f>H64</f>
        <v>5.8</v>
      </c>
      <c r="I65" s="132">
        <f>SUM(I64:I64)</f>
        <v>5.8</v>
      </c>
      <c r="J65" s="154"/>
      <c r="K65" s="155">
        <f>SUM(K64:K64)</f>
        <v>0</v>
      </c>
      <c r="L65" s="156">
        <f>L64</f>
        <v>6</v>
      </c>
      <c r="M65" s="134">
        <f>M64</f>
        <v>7</v>
      </c>
      <c r="N65" s="2092"/>
      <c r="O65" s="157"/>
      <c r="P65" s="158"/>
      <c r="Q65" s="159"/>
      <c r="R65" s="66"/>
      <c r="S65" s="66"/>
      <c r="T65" s="76"/>
      <c r="U65" s="66"/>
      <c r="V65" s="66"/>
      <c r="W65" s="66"/>
    </row>
    <row r="66" spans="1:23" ht="13.5" thickBot="1">
      <c r="A66" s="44" t="s">
        <v>11</v>
      </c>
      <c r="B66" s="37" t="s">
        <v>36</v>
      </c>
      <c r="C66" s="2048" t="s">
        <v>14</v>
      </c>
      <c r="D66" s="2049"/>
      <c r="E66" s="2088"/>
      <c r="F66" s="2088"/>
      <c r="G66" s="2050"/>
      <c r="H66" s="45">
        <f>H65</f>
        <v>5.8</v>
      </c>
      <c r="I66" s="45">
        <f>I65</f>
        <v>5.8</v>
      </c>
      <c r="J66" s="45">
        <f>J65</f>
        <v>0</v>
      </c>
      <c r="K66" s="45">
        <f>K65</f>
        <v>0</v>
      </c>
      <c r="L66" s="45">
        <f>L65</f>
        <v>6</v>
      </c>
      <c r="M66" s="45">
        <f>M65</f>
        <v>7</v>
      </c>
      <c r="N66" s="39"/>
      <c r="O66" s="40"/>
      <c r="P66" s="40"/>
      <c r="Q66" s="41"/>
      <c r="R66" s="66"/>
      <c r="S66" s="66"/>
      <c r="T66" s="66"/>
      <c r="U66" s="66"/>
      <c r="V66" s="66"/>
      <c r="W66" s="66"/>
    </row>
    <row r="67" spans="1:23" ht="13.5" thickBot="1">
      <c r="A67" s="44" t="s">
        <v>11</v>
      </c>
      <c r="B67" s="2093" t="s">
        <v>64</v>
      </c>
      <c r="C67" s="2093"/>
      <c r="D67" s="2093"/>
      <c r="E67" s="2093"/>
      <c r="F67" s="2093"/>
      <c r="G67" s="2094"/>
      <c r="H67" s="52">
        <f t="shared" ref="H67:M67" si="9">H66+H62+H57+H25</f>
        <v>5835.7</v>
      </c>
      <c r="I67" s="52">
        <f t="shared" si="9"/>
        <v>5799.2</v>
      </c>
      <c r="J67" s="52">
        <f t="shared" si="9"/>
        <v>4910.4000000000005</v>
      </c>
      <c r="K67" s="52">
        <f t="shared" si="9"/>
        <v>36.5</v>
      </c>
      <c r="L67" s="52">
        <f t="shared" si="9"/>
        <v>6288.5</v>
      </c>
      <c r="M67" s="52">
        <f t="shared" si="9"/>
        <v>6666.5</v>
      </c>
      <c r="N67" s="53"/>
      <c r="O67" s="160"/>
      <c r="P67" s="160"/>
      <c r="Q67" s="161"/>
      <c r="R67" s="66"/>
      <c r="S67" s="66"/>
      <c r="T67" s="66"/>
      <c r="U67" s="66"/>
      <c r="V67" s="66"/>
      <c r="W67" s="66"/>
    </row>
    <row r="68" spans="1:23" ht="13.5" thickBot="1">
      <c r="A68" s="23" t="s">
        <v>13</v>
      </c>
      <c r="B68" s="2095" t="s">
        <v>119</v>
      </c>
      <c r="C68" s="2096"/>
      <c r="D68" s="2096"/>
      <c r="E68" s="2096"/>
      <c r="F68" s="2096"/>
      <c r="G68" s="2096"/>
      <c r="H68" s="2096"/>
      <c r="I68" s="2096"/>
      <c r="J68" s="2096"/>
      <c r="K68" s="2096"/>
      <c r="L68" s="2096"/>
      <c r="M68" s="2096"/>
      <c r="N68" s="2096"/>
      <c r="O68" s="2096"/>
      <c r="P68" s="2096"/>
      <c r="Q68" s="2097"/>
      <c r="R68" s="66"/>
      <c r="S68" s="66"/>
      <c r="T68" s="66"/>
      <c r="U68" s="66"/>
      <c r="V68" s="66"/>
      <c r="W68" s="66"/>
    </row>
    <row r="69" spans="1:23" ht="13.5" thickBot="1">
      <c r="A69" s="24" t="s">
        <v>13</v>
      </c>
      <c r="B69" s="25" t="s">
        <v>11</v>
      </c>
      <c r="C69" s="2098" t="s">
        <v>120</v>
      </c>
      <c r="D69" s="2098"/>
      <c r="E69" s="2098"/>
      <c r="F69" s="2098"/>
      <c r="G69" s="2098"/>
      <c r="H69" s="2098"/>
      <c r="I69" s="2098"/>
      <c r="J69" s="2098"/>
      <c r="K69" s="2098"/>
      <c r="L69" s="2098"/>
      <c r="M69" s="2098"/>
      <c r="N69" s="2098"/>
      <c r="O69" s="2098"/>
      <c r="P69" s="2098"/>
      <c r="Q69" s="2099"/>
      <c r="R69" s="66"/>
      <c r="S69" s="66"/>
      <c r="T69" s="66"/>
      <c r="U69" s="66"/>
      <c r="V69" s="66"/>
      <c r="W69" s="66"/>
    </row>
    <row r="70" spans="1:23">
      <c r="A70" s="59" t="s">
        <v>13</v>
      </c>
      <c r="B70" s="82" t="s">
        <v>11</v>
      </c>
      <c r="C70" s="2100" t="s">
        <v>11</v>
      </c>
      <c r="D70" s="2044" t="s">
        <v>121</v>
      </c>
      <c r="E70" s="2024" t="s">
        <v>41</v>
      </c>
      <c r="F70" s="2104" t="s">
        <v>122</v>
      </c>
      <c r="G70" s="2108" t="s">
        <v>37</v>
      </c>
      <c r="H70" s="162">
        <v>0</v>
      </c>
      <c r="I70" s="119"/>
      <c r="J70" s="119"/>
      <c r="K70" s="121"/>
      <c r="L70" s="123">
        <v>0</v>
      </c>
      <c r="M70" s="123">
        <v>0</v>
      </c>
      <c r="N70" s="2111" t="s">
        <v>123</v>
      </c>
      <c r="O70" s="163"/>
      <c r="P70" s="164"/>
      <c r="Q70" s="42"/>
      <c r="R70" s="66"/>
      <c r="S70" s="66"/>
      <c r="T70" s="76"/>
      <c r="U70" s="66"/>
      <c r="V70" s="66"/>
      <c r="W70" s="66"/>
    </row>
    <row r="71" spans="1:23" ht="37.9" customHeight="1" thickBot="1">
      <c r="A71" s="60"/>
      <c r="B71" s="63"/>
      <c r="C71" s="2101"/>
      <c r="D71" s="2055"/>
      <c r="E71" s="2056"/>
      <c r="F71" s="2105"/>
      <c r="G71" s="2109"/>
      <c r="H71" s="165"/>
      <c r="I71" s="166"/>
      <c r="J71" s="166"/>
      <c r="K71" s="167"/>
      <c r="L71" s="168"/>
      <c r="M71" s="168"/>
      <c r="N71" s="2112"/>
      <c r="O71" s="169"/>
      <c r="P71" s="170"/>
      <c r="Q71" s="43"/>
      <c r="R71" s="66"/>
      <c r="S71" s="66"/>
      <c r="T71" s="76"/>
      <c r="U71" s="66"/>
      <c r="V71" s="66"/>
      <c r="W71" s="66"/>
    </row>
    <row r="72" spans="1:23" ht="13.5" thickBot="1">
      <c r="A72" s="60"/>
      <c r="B72" s="63"/>
      <c r="C72" s="2102"/>
      <c r="D72" s="2055"/>
      <c r="E72" s="2025"/>
      <c r="F72" s="2106"/>
      <c r="G72" s="2110"/>
      <c r="H72" s="171"/>
      <c r="I72" s="172"/>
      <c r="J72" s="172"/>
      <c r="K72" s="173"/>
      <c r="L72" s="174"/>
      <c r="M72" s="175"/>
      <c r="N72" s="2113" t="s">
        <v>137</v>
      </c>
      <c r="O72" s="176" t="s">
        <v>42</v>
      </c>
      <c r="P72" s="176" t="s">
        <v>42</v>
      </c>
      <c r="Q72" s="177" t="s">
        <v>42</v>
      </c>
      <c r="R72" s="66"/>
      <c r="S72" s="66"/>
      <c r="T72" s="76"/>
      <c r="U72" s="66"/>
      <c r="V72" s="66"/>
      <c r="W72" s="66"/>
    </row>
    <row r="73" spans="1:23" ht="31.15" customHeight="1" thickBot="1">
      <c r="A73" s="178"/>
      <c r="B73" s="101"/>
      <c r="C73" s="2103"/>
      <c r="D73" s="2045"/>
      <c r="E73" s="2026"/>
      <c r="F73" s="2107"/>
      <c r="G73" s="179" t="s">
        <v>12</v>
      </c>
      <c r="H73" s="180">
        <f>H70</f>
        <v>0</v>
      </c>
      <c r="I73" s="181">
        <f>I70</f>
        <v>0</v>
      </c>
      <c r="J73" s="181"/>
      <c r="K73" s="182">
        <f>K70</f>
        <v>0</v>
      </c>
      <c r="L73" s="183">
        <f>L72+L70</f>
        <v>0</v>
      </c>
      <c r="M73" s="184">
        <f>M72+M70</f>
        <v>0</v>
      </c>
      <c r="N73" s="2114"/>
      <c r="O73" s="185"/>
      <c r="P73" s="185"/>
      <c r="Q73" s="186"/>
      <c r="R73" s="66"/>
      <c r="S73" s="66"/>
      <c r="T73" s="76"/>
      <c r="U73" s="66"/>
      <c r="V73" s="66"/>
      <c r="W73" s="66"/>
    </row>
    <row r="74" spans="1:23" ht="13.5" thickBot="1">
      <c r="A74" s="61" t="s">
        <v>13</v>
      </c>
      <c r="B74" s="62" t="s">
        <v>11</v>
      </c>
      <c r="C74" s="2115" t="s">
        <v>14</v>
      </c>
      <c r="D74" s="2116"/>
      <c r="E74" s="2116"/>
      <c r="F74" s="2116"/>
      <c r="G74" s="2116"/>
      <c r="H74" s="187">
        <f t="shared" ref="H74:M75" si="10">H73</f>
        <v>0</v>
      </c>
      <c r="I74" s="187">
        <f t="shared" si="10"/>
        <v>0</v>
      </c>
      <c r="J74" s="187">
        <f t="shared" si="10"/>
        <v>0</v>
      </c>
      <c r="K74" s="187">
        <f t="shared" si="10"/>
        <v>0</v>
      </c>
      <c r="L74" s="187">
        <f t="shared" si="10"/>
        <v>0</v>
      </c>
      <c r="M74" s="187">
        <f t="shared" si="10"/>
        <v>0</v>
      </c>
      <c r="N74" s="188"/>
      <c r="O74" s="115"/>
      <c r="P74" s="115"/>
      <c r="Q74" s="116"/>
      <c r="R74" s="66"/>
      <c r="S74" s="66"/>
      <c r="T74" s="66"/>
      <c r="U74" s="66"/>
      <c r="V74" s="66"/>
      <c r="W74" s="66"/>
    </row>
    <row r="75" spans="1:23" ht="13.5" thickBot="1">
      <c r="A75" s="24" t="s">
        <v>13</v>
      </c>
      <c r="B75" s="2117" t="s">
        <v>64</v>
      </c>
      <c r="C75" s="2118"/>
      <c r="D75" s="2118"/>
      <c r="E75" s="2118"/>
      <c r="F75" s="2118"/>
      <c r="G75" s="2118"/>
      <c r="H75" s="189">
        <f t="shared" si="10"/>
        <v>0</v>
      </c>
      <c r="I75" s="189">
        <f t="shared" si="10"/>
        <v>0</v>
      </c>
      <c r="J75" s="189">
        <f t="shared" si="10"/>
        <v>0</v>
      </c>
      <c r="K75" s="189">
        <f t="shared" si="10"/>
        <v>0</v>
      </c>
      <c r="L75" s="189">
        <f t="shared" si="10"/>
        <v>0</v>
      </c>
      <c r="M75" s="189">
        <f t="shared" si="10"/>
        <v>0</v>
      </c>
      <c r="N75" s="190"/>
      <c r="O75" s="53"/>
      <c r="P75" s="53"/>
      <c r="Q75" s="54"/>
      <c r="R75" s="66"/>
      <c r="S75" s="66"/>
      <c r="T75" s="66"/>
      <c r="U75" s="66"/>
      <c r="V75" s="66"/>
      <c r="W75" s="66"/>
    </row>
    <row r="76" spans="1:23" ht="13.5" thickBot="1">
      <c r="A76" s="23" t="s">
        <v>35</v>
      </c>
      <c r="B76" s="2095" t="s">
        <v>124</v>
      </c>
      <c r="C76" s="2096"/>
      <c r="D76" s="2096"/>
      <c r="E76" s="2096"/>
      <c r="F76" s="2096"/>
      <c r="G76" s="2096"/>
      <c r="H76" s="2096"/>
      <c r="I76" s="2096"/>
      <c r="J76" s="2096"/>
      <c r="K76" s="2096"/>
      <c r="L76" s="2096"/>
      <c r="M76" s="2096"/>
      <c r="N76" s="2096"/>
      <c r="O76" s="2096"/>
      <c r="P76" s="2096"/>
      <c r="Q76" s="2097"/>
      <c r="R76" s="66"/>
      <c r="S76" s="66"/>
      <c r="T76" s="66"/>
      <c r="U76" s="66"/>
      <c r="V76" s="66"/>
      <c r="W76" s="66"/>
    </row>
    <row r="77" spans="1:23" ht="13.5" thickBot="1">
      <c r="A77" s="24" t="s">
        <v>35</v>
      </c>
      <c r="B77" s="25" t="s">
        <v>11</v>
      </c>
      <c r="C77" s="2098" t="s">
        <v>125</v>
      </c>
      <c r="D77" s="2098"/>
      <c r="E77" s="2098"/>
      <c r="F77" s="2098"/>
      <c r="G77" s="2098"/>
      <c r="H77" s="2098"/>
      <c r="I77" s="2098"/>
      <c r="J77" s="2098"/>
      <c r="K77" s="2098"/>
      <c r="L77" s="2098"/>
      <c r="M77" s="2098"/>
      <c r="N77" s="2098"/>
      <c r="O77" s="2098"/>
      <c r="P77" s="2098"/>
      <c r="Q77" s="2099"/>
      <c r="R77" s="66"/>
      <c r="S77" s="66"/>
      <c r="T77" s="66"/>
      <c r="U77" s="66"/>
      <c r="V77" s="66"/>
      <c r="W77" s="66"/>
    </row>
    <row r="78" spans="1:23" ht="13.5" thickBot="1">
      <c r="A78" s="59" t="s">
        <v>35</v>
      </c>
      <c r="B78" s="82" t="s">
        <v>11</v>
      </c>
      <c r="C78" s="2100" t="s">
        <v>11</v>
      </c>
      <c r="D78" s="2044" t="s">
        <v>126</v>
      </c>
      <c r="E78" s="2024" t="s">
        <v>41</v>
      </c>
      <c r="F78" s="2104" t="s">
        <v>54</v>
      </c>
      <c r="G78" s="191" t="s">
        <v>37</v>
      </c>
      <c r="H78" s="162">
        <f>I78+K78</f>
        <v>2237.4</v>
      </c>
      <c r="I78" s="119">
        <v>0</v>
      </c>
      <c r="J78" s="119"/>
      <c r="K78" s="121">
        <v>2237.4</v>
      </c>
      <c r="L78" s="123">
        <v>1961</v>
      </c>
      <c r="M78" s="192">
        <v>861</v>
      </c>
      <c r="N78" s="2119" t="s">
        <v>127</v>
      </c>
      <c r="O78" s="193">
        <v>100</v>
      </c>
      <c r="P78" s="193">
        <v>100</v>
      </c>
      <c r="Q78" s="194">
        <v>100</v>
      </c>
      <c r="R78" s="66"/>
      <c r="S78" s="66"/>
      <c r="T78" s="66"/>
      <c r="U78" s="66"/>
      <c r="V78" s="66"/>
      <c r="W78" s="66"/>
    </row>
    <row r="79" spans="1:23" ht="30" customHeight="1" thickBot="1">
      <c r="A79" s="178"/>
      <c r="B79" s="101"/>
      <c r="C79" s="2103"/>
      <c r="D79" s="2045"/>
      <c r="E79" s="2026"/>
      <c r="F79" s="2107"/>
      <c r="G79" s="179" t="s">
        <v>12</v>
      </c>
      <c r="H79" s="180">
        <f>H78</f>
        <v>2237.4</v>
      </c>
      <c r="I79" s="181">
        <f>I78</f>
        <v>0</v>
      </c>
      <c r="J79" s="181"/>
      <c r="K79" s="182">
        <f>K78</f>
        <v>2237.4</v>
      </c>
      <c r="L79" s="183">
        <f>L78</f>
        <v>1961</v>
      </c>
      <c r="M79" s="202">
        <f>M78</f>
        <v>861</v>
      </c>
      <c r="N79" s="2120"/>
      <c r="O79" s="193"/>
      <c r="P79" s="193"/>
      <c r="Q79" s="194"/>
      <c r="R79" s="66"/>
      <c r="S79" s="66"/>
      <c r="T79" s="66"/>
      <c r="U79" s="66"/>
      <c r="V79" s="66"/>
      <c r="W79" s="66"/>
    </row>
    <row r="80" spans="1:23">
      <c r="A80" s="1134" t="s">
        <v>35</v>
      </c>
      <c r="B80" s="1135" t="s">
        <v>11</v>
      </c>
      <c r="C80" s="2100" t="s">
        <v>13</v>
      </c>
      <c r="D80" s="2044" t="s">
        <v>128</v>
      </c>
      <c r="E80" s="2024" t="s">
        <v>41</v>
      </c>
      <c r="F80" s="2104" t="s">
        <v>54</v>
      </c>
      <c r="G80" s="1132" t="s">
        <v>37</v>
      </c>
      <c r="H80" s="949">
        <f>I80+K80</f>
        <v>65</v>
      </c>
      <c r="I80" s="937">
        <v>65</v>
      </c>
      <c r="J80" s="937"/>
      <c r="K80" s="938"/>
      <c r="L80" s="939">
        <v>70</v>
      </c>
      <c r="M80" s="989">
        <v>70</v>
      </c>
      <c r="N80" s="2129"/>
      <c r="O80" s="1023"/>
      <c r="P80" s="1023"/>
      <c r="Q80" s="1024"/>
      <c r="R80" s="66"/>
      <c r="S80" s="66"/>
      <c r="T80" s="66"/>
      <c r="U80" s="66"/>
      <c r="V80" s="66"/>
      <c r="W80" s="66"/>
    </row>
    <row r="81" spans="1:23" ht="63.6" customHeight="1" thickBot="1">
      <c r="A81" s="951"/>
      <c r="B81" s="933"/>
      <c r="C81" s="2103"/>
      <c r="D81" s="2045"/>
      <c r="E81" s="2026"/>
      <c r="F81" s="2107"/>
      <c r="G81" s="179" t="s">
        <v>12</v>
      </c>
      <c r="H81" s="180">
        <f t="shared" ref="H81:M81" si="11">H80</f>
        <v>65</v>
      </c>
      <c r="I81" s="180">
        <f t="shared" si="11"/>
        <v>65</v>
      </c>
      <c r="J81" s="180">
        <f t="shared" si="11"/>
        <v>0</v>
      </c>
      <c r="K81" s="184">
        <f t="shared" si="11"/>
        <v>0</v>
      </c>
      <c r="L81" s="183">
        <f t="shared" si="11"/>
        <v>70</v>
      </c>
      <c r="M81" s="180">
        <f t="shared" si="11"/>
        <v>70</v>
      </c>
      <c r="N81" s="2130"/>
      <c r="O81" s="195"/>
      <c r="P81" s="196"/>
      <c r="Q81" s="197"/>
      <c r="R81" s="66"/>
      <c r="S81" s="66"/>
      <c r="T81" s="66"/>
      <c r="U81" s="66"/>
      <c r="V81" s="66"/>
      <c r="W81" s="66"/>
    </row>
    <row r="82" spans="1:23">
      <c r="A82" s="1134" t="s">
        <v>35</v>
      </c>
      <c r="B82" s="1135" t="s">
        <v>11</v>
      </c>
      <c r="C82" s="2100" t="s">
        <v>35</v>
      </c>
      <c r="D82" s="2044" t="s">
        <v>129</v>
      </c>
      <c r="E82" s="2024" t="s">
        <v>41</v>
      </c>
      <c r="F82" s="2104" t="s">
        <v>54</v>
      </c>
      <c r="G82" s="1132" t="s">
        <v>37</v>
      </c>
      <c r="H82" s="949">
        <f>I82+K82</f>
        <v>0</v>
      </c>
      <c r="I82" s="937"/>
      <c r="J82" s="937"/>
      <c r="K82" s="938"/>
      <c r="L82" s="939"/>
      <c r="M82" s="989"/>
      <c r="N82" s="2129"/>
      <c r="O82" s="1023"/>
      <c r="P82" s="1023"/>
      <c r="Q82" s="1024"/>
      <c r="R82" s="66"/>
      <c r="S82" s="66"/>
      <c r="T82" s="66"/>
      <c r="U82" s="66"/>
      <c r="V82" s="66"/>
      <c r="W82" s="66"/>
    </row>
    <row r="83" spans="1:23" ht="13.5" thickBot="1">
      <c r="A83" s="951"/>
      <c r="B83" s="933"/>
      <c r="C83" s="2103"/>
      <c r="D83" s="2045"/>
      <c r="E83" s="2026"/>
      <c r="F83" s="2107"/>
      <c r="G83" s="179" t="s">
        <v>12</v>
      </c>
      <c r="H83" s="180">
        <f t="shared" ref="H83:M83" si="12">H82</f>
        <v>0</v>
      </c>
      <c r="I83" s="180">
        <f t="shared" si="12"/>
        <v>0</v>
      </c>
      <c r="J83" s="180">
        <f t="shared" si="12"/>
        <v>0</v>
      </c>
      <c r="K83" s="180">
        <f t="shared" si="12"/>
        <v>0</v>
      </c>
      <c r="L83" s="180">
        <f t="shared" si="12"/>
        <v>0</v>
      </c>
      <c r="M83" s="180">
        <f t="shared" si="12"/>
        <v>0</v>
      </c>
      <c r="N83" s="2130"/>
      <c r="O83" s="195"/>
      <c r="P83" s="196"/>
      <c r="Q83" s="197"/>
      <c r="R83" s="66"/>
      <c r="S83" s="66"/>
      <c r="T83" s="66"/>
      <c r="U83" s="66"/>
      <c r="V83" s="66"/>
      <c r="W83" s="66"/>
    </row>
    <row r="84" spans="1:23" ht="13.5" thickBot="1">
      <c r="A84" s="1136" t="s">
        <v>35</v>
      </c>
      <c r="B84" s="1137" t="s">
        <v>11</v>
      </c>
      <c r="C84" s="2115" t="s">
        <v>14</v>
      </c>
      <c r="D84" s="2116"/>
      <c r="E84" s="2116"/>
      <c r="F84" s="2116"/>
      <c r="G84" s="2116"/>
      <c r="H84" s="187">
        <f t="shared" ref="H84:M84" si="13">H83+H79+H81</f>
        <v>2302.4</v>
      </c>
      <c r="I84" s="187">
        <f t="shared" si="13"/>
        <v>65</v>
      </c>
      <c r="J84" s="187">
        <f t="shared" si="13"/>
        <v>0</v>
      </c>
      <c r="K84" s="187">
        <f t="shared" si="13"/>
        <v>2237.4</v>
      </c>
      <c r="L84" s="187">
        <f t="shared" si="13"/>
        <v>2031</v>
      </c>
      <c r="M84" s="187">
        <f t="shared" si="13"/>
        <v>931</v>
      </c>
      <c r="N84" s="188"/>
      <c r="O84" s="934"/>
      <c r="P84" s="934"/>
      <c r="Q84" s="935"/>
      <c r="R84" s="66"/>
      <c r="S84" s="66"/>
      <c r="T84" s="66"/>
      <c r="U84" s="66"/>
      <c r="V84" s="66"/>
      <c r="W84" s="66"/>
    </row>
    <row r="85" spans="1:23" ht="13.5" thickBot="1">
      <c r="A85" s="911" t="s">
        <v>35</v>
      </c>
      <c r="B85" s="2117" t="s">
        <v>64</v>
      </c>
      <c r="C85" s="2118"/>
      <c r="D85" s="2118"/>
      <c r="E85" s="2118"/>
      <c r="F85" s="2118"/>
      <c r="G85" s="2118"/>
      <c r="H85" s="189">
        <f t="shared" ref="H85:M85" si="14">H84</f>
        <v>2302.4</v>
      </c>
      <c r="I85" s="189">
        <f t="shared" si="14"/>
        <v>65</v>
      </c>
      <c r="J85" s="189">
        <f t="shared" si="14"/>
        <v>0</v>
      </c>
      <c r="K85" s="189">
        <f t="shared" si="14"/>
        <v>2237.4</v>
      </c>
      <c r="L85" s="189">
        <f t="shared" si="14"/>
        <v>2031</v>
      </c>
      <c r="M85" s="189">
        <f t="shared" si="14"/>
        <v>931</v>
      </c>
      <c r="N85" s="952"/>
      <c r="O85" s="925"/>
      <c r="P85" s="925"/>
      <c r="Q85" s="926"/>
      <c r="R85" s="66"/>
      <c r="S85" s="66"/>
      <c r="T85" s="66"/>
      <c r="U85" s="66"/>
      <c r="V85" s="66"/>
      <c r="W85" s="66"/>
    </row>
    <row r="86" spans="1:23" ht="13.5" thickBot="1">
      <c r="A86" s="55" t="s">
        <v>11</v>
      </c>
      <c r="B86" s="2121" t="s">
        <v>15</v>
      </c>
      <c r="C86" s="2121"/>
      <c r="D86" s="2121"/>
      <c r="E86" s="2121"/>
      <c r="F86" s="2121"/>
      <c r="G86" s="2121"/>
      <c r="H86" s="1875">
        <f t="shared" ref="H86:M86" si="15">H85+H75+H67</f>
        <v>8138.1</v>
      </c>
      <c r="I86" s="1875">
        <f t="shared" si="15"/>
        <v>5864.2</v>
      </c>
      <c r="J86" s="1875">
        <f t="shared" si="15"/>
        <v>4910.4000000000005</v>
      </c>
      <c r="K86" s="56">
        <f t="shared" si="15"/>
        <v>2273.9</v>
      </c>
      <c r="L86" s="56">
        <f>L85+L75+L67</f>
        <v>8319.5</v>
      </c>
      <c r="M86" s="56">
        <f t="shared" si="15"/>
        <v>7597.5</v>
      </c>
      <c r="N86" s="2122"/>
      <c r="O86" s="2123"/>
      <c r="P86" s="2123"/>
      <c r="Q86" s="2124"/>
      <c r="R86" s="66"/>
      <c r="S86" s="66"/>
      <c r="T86" s="66"/>
      <c r="U86" s="66"/>
      <c r="V86" s="66"/>
      <c r="W86" s="66"/>
    </row>
    <row r="87" spans="1:23">
      <c r="A87" s="2125"/>
      <c r="B87" s="2126"/>
      <c r="C87" s="2126"/>
      <c r="D87" s="2126"/>
      <c r="E87" s="2126"/>
      <c r="F87" s="2126"/>
      <c r="G87" s="2126"/>
      <c r="H87" s="2126"/>
      <c r="I87" s="2126"/>
      <c r="J87" s="2126"/>
      <c r="K87" s="2126"/>
      <c r="L87" s="2126"/>
      <c r="M87" s="2126"/>
      <c r="N87" s="2126"/>
      <c r="O87" s="906"/>
      <c r="P87" s="906"/>
      <c r="Q87" s="906"/>
      <c r="R87" s="198"/>
      <c r="S87" s="198"/>
      <c r="T87" s="198"/>
      <c r="U87" s="198"/>
      <c r="V87" s="198"/>
      <c r="W87" s="198"/>
    </row>
    <row r="88" spans="1:23">
      <c r="A88" s="199"/>
      <c r="B88" s="200"/>
      <c r="C88" s="200"/>
      <c r="D88" s="200"/>
      <c r="E88" s="200"/>
      <c r="F88" s="200"/>
      <c r="G88" s="200"/>
      <c r="H88" s="200"/>
      <c r="I88" s="200"/>
      <c r="J88" s="200"/>
      <c r="K88" s="200"/>
      <c r="L88" s="200"/>
      <c r="M88" s="200"/>
      <c r="N88" s="200"/>
      <c r="O88" s="906"/>
      <c r="P88" s="906"/>
      <c r="Q88" s="906"/>
      <c r="R88" s="198"/>
      <c r="S88" s="198"/>
      <c r="T88" s="198"/>
      <c r="U88" s="198"/>
      <c r="V88" s="198"/>
      <c r="W88" s="198"/>
    </row>
    <row r="89" spans="1:23">
      <c r="A89" s="199"/>
      <c r="B89" s="200"/>
      <c r="C89" s="200"/>
      <c r="D89" s="200"/>
      <c r="E89" s="200"/>
      <c r="F89" s="200"/>
      <c r="G89" s="200"/>
      <c r="H89" s="200"/>
      <c r="I89" s="200"/>
      <c r="J89" s="200"/>
      <c r="K89" s="200"/>
      <c r="L89" s="200"/>
      <c r="M89" s="200"/>
      <c r="N89" s="200"/>
      <c r="O89" s="906"/>
      <c r="P89" s="906"/>
      <c r="Q89" s="906"/>
      <c r="R89" s="198"/>
      <c r="S89" s="198"/>
      <c r="T89" s="198"/>
      <c r="U89" s="198"/>
      <c r="V89" s="198"/>
      <c r="W89" s="198"/>
    </row>
    <row r="90" spans="1:23">
      <c r="A90" s="199"/>
      <c r="B90" s="200"/>
      <c r="C90" s="200"/>
      <c r="D90" s="200"/>
      <c r="E90" s="200"/>
      <c r="F90" s="200"/>
      <c r="G90" s="200"/>
      <c r="H90" s="200"/>
      <c r="I90" s="200"/>
      <c r="J90" s="200"/>
      <c r="K90" s="200"/>
      <c r="L90" s="200"/>
      <c r="M90" s="200"/>
      <c r="N90" s="200"/>
      <c r="O90" s="906"/>
      <c r="P90" s="906"/>
      <c r="Q90" s="906"/>
      <c r="R90" s="198"/>
      <c r="S90" s="198"/>
      <c r="T90" s="198"/>
      <c r="U90" s="198"/>
      <c r="V90" s="198"/>
      <c r="W90" s="198"/>
    </row>
    <row r="91" spans="1:23">
      <c r="A91" s="903"/>
      <c r="B91" s="904"/>
      <c r="C91" s="904"/>
      <c r="D91" s="904"/>
      <c r="E91" s="904"/>
      <c r="F91" s="927"/>
      <c r="G91" s="927"/>
      <c r="H91" s="927"/>
      <c r="I91" s="927"/>
      <c r="J91" s="927"/>
      <c r="K91" s="927"/>
      <c r="L91" s="927"/>
      <c r="M91" s="927"/>
      <c r="N91" s="906"/>
      <c r="O91" s="906"/>
      <c r="P91" s="906"/>
      <c r="Q91" s="906"/>
      <c r="R91" s="198"/>
      <c r="S91" s="198"/>
      <c r="T91" s="198"/>
      <c r="U91" s="198"/>
      <c r="V91" s="198"/>
      <c r="W91" s="198"/>
    </row>
    <row r="92" spans="1:23" ht="13.5" thickBot="1">
      <c r="A92" s="903"/>
      <c r="B92" s="904"/>
      <c r="C92" s="904"/>
      <c r="D92" s="904"/>
      <c r="E92" s="904"/>
      <c r="F92" s="2127" t="s">
        <v>16</v>
      </c>
      <c r="G92" s="2128"/>
      <c r="H92" s="2128"/>
      <c r="I92" s="2128"/>
      <c r="J92" s="2128"/>
      <c r="K92" s="2128"/>
      <c r="L92" s="2128"/>
      <c r="M92" s="2128"/>
      <c r="N92" s="906"/>
      <c r="O92" s="906"/>
      <c r="P92" s="906"/>
      <c r="Q92" s="906"/>
      <c r="R92" s="198"/>
      <c r="S92" s="198"/>
      <c r="T92" s="198"/>
      <c r="U92" s="198"/>
      <c r="V92" s="198"/>
      <c r="W92" s="198"/>
    </row>
    <row r="93" spans="1:23" ht="33" customHeight="1" thickBot="1">
      <c r="A93" s="902"/>
      <c r="B93" s="902"/>
      <c r="C93" s="2143" t="s">
        <v>17</v>
      </c>
      <c r="D93" s="2144"/>
      <c r="E93" s="2144"/>
      <c r="F93" s="2144"/>
      <c r="G93" s="2145"/>
      <c r="H93" s="2002" t="s">
        <v>687</v>
      </c>
      <c r="I93" s="2003"/>
      <c r="J93" s="2003"/>
      <c r="K93" s="2004"/>
      <c r="L93" s="928"/>
      <c r="M93" s="928"/>
      <c r="N93" s="902"/>
      <c r="O93" s="953"/>
      <c r="P93" s="902"/>
      <c r="Q93" s="902"/>
      <c r="R93" s="66"/>
      <c r="S93" s="66"/>
      <c r="T93" s="66"/>
      <c r="U93" s="66"/>
      <c r="V93" s="66"/>
      <c r="W93" s="66"/>
    </row>
    <row r="94" spans="1:23" ht="13.5" thickBot="1">
      <c r="A94" s="902"/>
      <c r="B94" s="902"/>
      <c r="C94" s="2146" t="s">
        <v>18</v>
      </c>
      <c r="D94" s="2147"/>
      <c r="E94" s="2147"/>
      <c r="F94" s="2147"/>
      <c r="G94" s="2148"/>
      <c r="H94" s="2149">
        <f>H95+H96+H97+H98+H99+H100</f>
        <v>8138.1</v>
      </c>
      <c r="I94" s="2150"/>
      <c r="J94" s="2150"/>
      <c r="K94" s="2151"/>
      <c r="L94" s="928"/>
      <c r="M94" s="928"/>
      <c r="N94" s="902"/>
      <c r="O94" s="953"/>
      <c r="P94" s="902"/>
      <c r="Q94" s="902"/>
      <c r="R94" s="66"/>
      <c r="S94" s="66"/>
      <c r="T94" s="66"/>
      <c r="U94" s="66"/>
      <c r="V94" s="66"/>
      <c r="W94" s="66"/>
    </row>
    <row r="95" spans="1:23">
      <c r="A95" s="902"/>
      <c r="B95" s="902"/>
      <c r="C95" s="2152" t="s">
        <v>65</v>
      </c>
      <c r="D95" s="2153"/>
      <c r="E95" s="2153"/>
      <c r="F95" s="2153"/>
      <c r="G95" s="2154"/>
      <c r="H95" s="2155">
        <v>7776.1</v>
      </c>
      <c r="I95" s="2156"/>
      <c r="J95" s="2156"/>
      <c r="K95" s="2157"/>
      <c r="L95" s="928"/>
      <c r="M95" s="928"/>
      <c r="N95" s="902"/>
      <c r="O95" s="953"/>
      <c r="P95" s="902"/>
      <c r="Q95" s="902"/>
      <c r="R95" s="66"/>
      <c r="S95" s="66"/>
      <c r="T95" s="66"/>
      <c r="U95" s="66"/>
      <c r="V95" s="66"/>
      <c r="W95" s="66"/>
    </row>
    <row r="96" spans="1:23" ht="22.9" customHeight="1">
      <c r="A96" s="902"/>
      <c r="B96" s="902"/>
      <c r="C96" s="2131" t="s">
        <v>66</v>
      </c>
      <c r="D96" s="2132"/>
      <c r="E96" s="2132"/>
      <c r="F96" s="2132"/>
      <c r="G96" s="2133"/>
      <c r="H96" s="2134">
        <v>0</v>
      </c>
      <c r="I96" s="2135"/>
      <c r="J96" s="2135"/>
      <c r="K96" s="2136"/>
      <c r="L96" s="928"/>
      <c r="M96" s="928"/>
      <c r="N96" s="902"/>
      <c r="O96" s="953"/>
      <c r="P96" s="902"/>
      <c r="Q96" s="902"/>
      <c r="R96" s="66"/>
      <c r="S96" s="66"/>
      <c r="T96" s="66"/>
      <c r="U96" s="66"/>
      <c r="V96" s="66"/>
      <c r="W96" s="66"/>
    </row>
    <row r="97" spans="1:23" ht="14.45" customHeight="1">
      <c r="A97" s="902"/>
      <c r="B97" s="902"/>
      <c r="C97" s="2137" t="s">
        <v>130</v>
      </c>
      <c r="D97" s="2138"/>
      <c r="E97" s="2138"/>
      <c r="F97" s="2138"/>
      <c r="G97" s="2139"/>
      <c r="H97" s="2140">
        <v>325</v>
      </c>
      <c r="I97" s="2141"/>
      <c r="J97" s="2141"/>
      <c r="K97" s="2142"/>
      <c r="L97" s="928"/>
      <c r="M97" s="928"/>
      <c r="N97" s="902"/>
      <c r="O97" s="953"/>
      <c r="P97" s="902"/>
      <c r="Q97" s="902"/>
      <c r="R97" s="66"/>
      <c r="S97" s="66"/>
      <c r="T97" s="66"/>
      <c r="U97" s="66"/>
      <c r="V97" s="66"/>
      <c r="W97" s="66"/>
    </row>
    <row r="98" spans="1:23">
      <c r="A98" s="902"/>
      <c r="B98" s="902"/>
      <c r="C98" s="2131" t="s">
        <v>131</v>
      </c>
      <c r="D98" s="2132"/>
      <c r="E98" s="2132"/>
      <c r="F98" s="2132"/>
      <c r="G98" s="2133"/>
      <c r="H98" s="2140">
        <v>19.100000000000001</v>
      </c>
      <c r="I98" s="2141"/>
      <c r="J98" s="2141"/>
      <c r="K98" s="2142"/>
      <c r="L98" s="928"/>
      <c r="M98" s="928"/>
      <c r="N98" s="902"/>
      <c r="O98" s="953"/>
      <c r="P98" s="902"/>
      <c r="Q98" s="902"/>
      <c r="R98" s="66"/>
      <c r="S98" s="66"/>
      <c r="T98" s="66"/>
      <c r="U98" s="66"/>
      <c r="V98" s="66"/>
      <c r="W98" s="66"/>
    </row>
    <row r="99" spans="1:23">
      <c r="A99" s="902"/>
      <c r="B99" s="902"/>
      <c r="C99" s="2152" t="s">
        <v>67</v>
      </c>
      <c r="D99" s="2153"/>
      <c r="E99" s="2153"/>
      <c r="F99" s="2153"/>
      <c r="G99" s="2164"/>
      <c r="H99" s="2134"/>
      <c r="I99" s="2165"/>
      <c r="J99" s="2165"/>
      <c r="K99" s="2166"/>
      <c r="L99" s="928"/>
      <c r="M99" s="928"/>
      <c r="N99" s="902"/>
      <c r="O99" s="953"/>
      <c r="P99" s="902"/>
      <c r="Q99" s="902"/>
      <c r="R99" s="66"/>
      <c r="S99" s="66"/>
      <c r="T99" s="66"/>
      <c r="U99" s="66"/>
      <c r="V99" s="66"/>
      <c r="W99" s="66"/>
    </row>
    <row r="100" spans="1:23" ht="13.5" thickBot="1">
      <c r="A100" s="902"/>
      <c r="B100" s="902"/>
      <c r="C100" s="2167" t="s">
        <v>68</v>
      </c>
      <c r="D100" s="2168"/>
      <c r="E100" s="2168"/>
      <c r="F100" s="2168"/>
      <c r="G100" s="2169"/>
      <c r="H100" s="2170">
        <v>17.899999999999999</v>
      </c>
      <c r="I100" s="2171"/>
      <c r="J100" s="2171"/>
      <c r="K100" s="2172"/>
      <c r="L100" s="928"/>
      <c r="M100" s="928"/>
      <c r="N100" s="902"/>
      <c r="O100" s="953"/>
      <c r="P100" s="902"/>
      <c r="Q100" s="902"/>
      <c r="R100" s="66"/>
      <c r="S100" s="66"/>
      <c r="T100" s="66"/>
      <c r="U100" s="66"/>
      <c r="V100" s="66"/>
      <c r="W100" s="66"/>
    </row>
    <row r="101" spans="1:23" ht="13.5" thickBot="1">
      <c r="A101" s="902"/>
      <c r="B101" s="902"/>
      <c r="C101" s="2146" t="s">
        <v>19</v>
      </c>
      <c r="D101" s="2147"/>
      <c r="E101" s="2147"/>
      <c r="F101" s="2147"/>
      <c r="G101" s="2148"/>
      <c r="H101" s="2149">
        <f>H102*1</f>
        <v>0</v>
      </c>
      <c r="I101" s="2150"/>
      <c r="J101" s="2150"/>
      <c r="K101" s="2151"/>
      <c r="L101" s="928"/>
      <c r="M101" s="928"/>
      <c r="N101" s="902"/>
      <c r="O101" s="953"/>
      <c r="P101" s="902"/>
      <c r="Q101" s="902"/>
      <c r="R101" s="66"/>
      <c r="S101" s="66"/>
      <c r="T101" s="66"/>
      <c r="U101" s="66"/>
      <c r="V101" s="66"/>
      <c r="W101" s="66"/>
    </row>
    <row r="102" spans="1:23" ht="13.5" thickBot="1">
      <c r="A102" s="902"/>
      <c r="B102" s="902"/>
      <c r="C102" s="2137" t="s">
        <v>69</v>
      </c>
      <c r="D102" s="2138"/>
      <c r="E102" s="2138"/>
      <c r="F102" s="2138"/>
      <c r="G102" s="2158"/>
      <c r="H102" s="2135">
        <v>0</v>
      </c>
      <c r="I102" s="2135"/>
      <c r="J102" s="2135"/>
      <c r="K102" s="2136"/>
      <c r="L102" s="928"/>
      <c r="M102" s="928"/>
      <c r="N102" s="902"/>
      <c r="O102" s="953"/>
      <c r="P102" s="902"/>
      <c r="Q102" s="902"/>
      <c r="R102" s="66"/>
      <c r="S102" s="66"/>
      <c r="T102" s="66"/>
      <c r="U102" s="66"/>
      <c r="V102" s="66"/>
      <c r="W102" s="66"/>
    </row>
    <row r="103" spans="1:23" ht="13.5" thickBot="1">
      <c r="A103" s="902"/>
      <c r="B103" s="902"/>
      <c r="C103" s="2159" t="s">
        <v>20</v>
      </c>
      <c r="D103" s="2160"/>
      <c r="E103" s="2160"/>
      <c r="F103" s="2160"/>
      <c r="G103" s="2161"/>
      <c r="H103" s="2162">
        <f>H101+H94</f>
        <v>8138.1</v>
      </c>
      <c r="I103" s="2162"/>
      <c r="J103" s="2162"/>
      <c r="K103" s="2163"/>
      <c r="L103" s="902"/>
      <c r="M103" s="902"/>
      <c r="N103" s="902"/>
      <c r="O103" s="953"/>
      <c r="P103" s="902"/>
      <c r="Q103" s="902"/>
      <c r="R103" s="66"/>
      <c r="S103" s="66"/>
      <c r="T103" s="66"/>
      <c r="U103" s="66"/>
      <c r="V103" s="66"/>
      <c r="W103" s="66"/>
    </row>
  </sheetData>
  <mergeCells count="215">
    <mergeCell ref="C102:G102"/>
    <mergeCell ref="H102:K102"/>
    <mergeCell ref="C103:G103"/>
    <mergeCell ref="H103:K103"/>
    <mergeCell ref="C99:G99"/>
    <mergeCell ref="H99:K99"/>
    <mergeCell ref="C100:G100"/>
    <mergeCell ref="H100:K100"/>
    <mergeCell ref="C101:G101"/>
    <mergeCell ref="H101:K101"/>
    <mergeCell ref="C96:G96"/>
    <mergeCell ref="H96:K96"/>
    <mergeCell ref="C97:G97"/>
    <mergeCell ref="H97:K97"/>
    <mergeCell ref="C98:G98"/>
    <mergeCell ref="H98:K98"/>
    <mergeCell ref="C93:G93"/>
    <mergeCell ref="H93:K93"/>
    <mergeCell ref="C94:G94"/>
    <mergeCell ref="H94:K94"/>
    <mergeCell ref="C95:G95"/>
    <mergeCell ref="H95:K95"/>
    <mergeCell ref="C84:G84"/>
    <mergeCell ref="B85:G85"/>
    <mergeCell ref="B86:G86"/>
    <mergeCell ref="N86:Q86"/>
    <mergeCell ref="A87:N87"/>
    <mergeCell ref="F92:M92"/>
    <mergeCell ref="C80:C81"/>
    <mergeCell ref="D80:D81"/>
    <mergeCell ref="E80:E81"/>
    <mergeCell ref="F80:F81"/>
    <mergeCell ref="N80:N81"/>
    <mergeCell ref="C82:C83"/>
    <mergeCell ref="D82:D83"/>
    <mergeCell ref="E82:E83"/>
    <mergeCell ref="F82:F83"/>
    <mergeCell ref="N82:N83"/>
    <mergeCell ref="C74:G74"/>
    <mergeCell ref="B75:G75"/>
    <mergeCell ref="B76:Q76"/>
    <mergeCell ref="C77:Q77"/>
    <mergeCell ref="C78:C79"/>
    <mergeCell ref="D78:D79"/>
    <mergeCell ref="E78:E79"/>
    <mergeCell ref="F78:F79"/>
    <mergeCell ref="N78:N79"/>
    <mergeCell ref="C66:G66"/>
    <mergeCell ref="B67:G67"/>
    <mergeCell ref="B68:Q68"/>
    <mergeCell ref="C69:Q69"/>
    <mergeCell ref="C70:C73"/>
    <mergeCell ref="D70:D73"/>
    <mergeCell ref="E70:E73"/>
    <mergeCell ref="F70:F73"/>
    <mergeCell ref="G70:G72"/>
    <mergeCell ref="N70:N71"/>
    <mergeCell ref="N72:N73"/>
    <mergeCell ref="C62:G62"/>
    <mergeCell ref="C63:Q63"/>
    <mergeCell ref="A64:A65"/>
    <mergeCell ref="B64:B65"/>
    <mergeCell ref="C64:C65"/>
    <mergeCell ref="D64:D65"/>
    <mergeCell ref="E64:E65"/>
    <mergeCell ref="F64:F65"/>
    <mergeCell ref="N64:N65"/>
    <mergeCell ref="N53:N54"/>
    <mergeCell ref="C57:G57"/>
    <mergeCell ref="C58:Q58"/>
    <mergeCell ref="A59:A61"/>
    <mergeCell ref="B59:B61"/>
    <mergeCell ref="C59:C61"/>
    <mergeCell ref="D59:D61"/>
    <mergeCell ref="E59:E61"/>
    <mergeCell ref="F59:F61"/>
    <mergeCell ref="N59:N61"/>
    <mergeCell ref="A53:A54"/>
    <mergeCell ref="B53:B54"/>
    <mergeCell ref="C53:C54"/>
    <mergeCell ref="D53:D54"/>
    <mergeCell ref="E53:E54"/>
    <mergeCell ref="F53:F54"/>
    <mergeCell ref="A55:A56"/>
    <mergeCell ref="B55:B56"/>
    <mergeCell ref="C55:C56"/>
    <mergeCell ref="D55:D56"/>
    <mergeCell ref="E55:E56"/>
    <mergeCell ref="F55:F56"/>
    <mergeCell ref="N55:N56"/>
    <mergeCell ref="N49:N50"/>
    <mergeCell ref="A51:A52"/>
    <mergeCell ref="B51:B52"/>
    <mergeCell ref="C51:C52"/>
    <mergeCell ref="D51:D52"/>
    <mergeCell ref="E51:E52"/>
    <mergeCell ref="F51:F52"/>
    <mergeCell ref="N51:N52"/>
    <mergeCell ref="A49:A50"/>
    <mergeCell ref="B49:B50"/>
    <mergeCell ref="C49:C50"/>
    <mergeCell ref="D49:D50"/>
    <mergeCell ref="E49:E50"/>
    <mergeCell ref="F49:F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1:N42"/>
    <mergeCell ref="A43:A44"/>
    <mergeCell ref="B43:B44"/>
    <mergeCell ref="C43:C44"/>
    <mergeCell ref="E43:E44"/>
    <mergeCell ref="F43:F44"/>
    <mergeCell ref="N43:N44"/>
    <mergeCell ref="A41:A42"/>
    <mergeCell ref="B41:B42"/>
    <mergeCell ref="C41:C42"/>
    <mergeCell ref="D41:D42"/>
    <mergeCell ref="E41:E42"/>
    <mergeCell ref="F41:F42"/>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2.75"/>
  <cols>
    <col min="2" max="2" width="10.7109375" customWidth="1"/>
    <col min="3" max="3" width="53.28515625" customWidth="1"/>
  </cols>
  <sheetData>
    <row r="2" spans="2:3" ht="13.5" thickBot="1">
      <c r="C2" t="s">
        <v>31</v>
      </c>
    </row>
    <row r="3" spans="2:3" ht="32.25" thickBot="1">
      <c r="B3" s="2" t="s">
        <v>22</v>
      </c>
      <c r="C3" s="3" t="s">
        <v>23</v>
      </c>
    </row>
    <row r="4" spans="2:3" ht="14.25" customHeight="1">
      <c r="B4" s="10">
        <v>0</v>
      </c>
      <c r="C4" s="11"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47</v>
      </c>
    </row>
    <row r="9" spans="2:3" ht="14.25" customHeight="1">
      <c r="B9" s="4">
        <v>5</v>
      </c>
      <c r="C9" s="5" t="s">
        <v>51</v>
      </c>
    </row>
    <row r="10" spans="2:3" ht="14.25" customHeight="1">
      <c r="B10" s="4">
        <v>6</v>
      </c>
      <c r="C10" s="5" t="s">
        <v>29</v>
      </c>
    </row>
    <row r="11" spans="2:3" ht="14.25" customHeight="1">
      <c r="B11" s="4">
        <v>7</v>
      </c>
      <c r="C11" s="5" t="s">
        <v>48</v>
      </c>
    </row>
    <row r="12" spans="2:3" ht="14.25" customHeight="1">
      <c r="B12" s="4">
        <v>8</v>
      </c>
      <c r="C12" s="5" t="s">
        <v>45</v>
      </c>
    </row>
    <row r="13" spans="2:3" ht="14.25" customHeight="1">
      <c r="B13" s="4">
        <v>9</v>
      </c>
      <c r="C13" s="5" t="s">
        <v>52</v>
      </c>
    </row>
    <row r="14" spans="2:3" ht="14.25" customHeight="1">
      <c r="B14" s="4">
        <v>10</v>
      </c>
      <c r="C14" s="5" t="s">
        <v>43</v>
      </c>
    </row>
    <row r="15" spans="2:3" ht="13.9" customHeight="1">
      <c r="B15" s="4">
        <v>11</v>
      </c>
      <c r="C15" s="5" t="s">
        <v>46</v>
      </c>
    </row>
    <row r="16" spans="2:3" ht="13.9" customHeight="1">
      <c r="B16" s="4">
        <v>12</v>
      </c>
      <c r="C16" s="5" t="s">
        <v>53</v>
      </c>
    </row>
    <row r="17" spans="2:3" ht="14.25" customHeight="1">
      <c r="B17" s="4">
        <v>13</v>
      </c>
      <c r="C17" s="5" t="s">
        <v>49</v>
      </c>
    </row>
    <row r="18" spans="2:3" ht="14.25" customHeight="1">
      <c r="B18" s="4">
        <v>14</v>
      </c>
      <c r="C18" s="5" t="s">
        <v>44</v>
      </c>
    </row>
    <row r="19" spans="2:3" ht="14.25" customHeight="1">
      <c r="B19" s="4">
        <v>15</v>
      </c>
      <c r="C19" s="5" t="s">
        <v>30</v>
      </c>
    </row>
    <row r="20" spans="2:3" ht="14.25" customHeight="1">
      <c r="B20" s="4">
        <v>16</v>
      </c>
      <c r="C20" s="5" t="s">
        <v>50</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6"/>
  <sheetViews>
    <sheetView zoomScaleNormal="100" workbookViewId="0">
      <selection activeCell="Y233" sqref="Y233"/>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7.28515625" customWidth="1"/>
    <col min="12" max="12" width="8" customWidth="1"/>
    <col min="13" max="13" width="7.5703125" customWidth="1"/>
    <col min="14" max="14" width="30" customWidth="1"/>
    <col min="15" max="16" width="3.140625" customWidth="1"/>
    <col min="17" max="17" width="3" customWidth="1"/>
    <col min="18" max="18" width="0.85546875" customWidth="1"/>
    <col min="19" max="23" width="0" hidden="1" customWidth="1"/>
  </cols>
  <sheetData>
    <row r="1" spans="1:23" ht="42.6" customHeight="1">
      <c r="A1" s="541"/>
      <c r="B1" s="541"/>
      <c r="C1" s="541"/>
      <c r="D1" s="541"/>
      <c r="E1" s="541"/>
      <c r="F1" s="541"/>
      <c r="G1" s="541"/>
      <c r="H1" s="541"/>
      <c r="I1" s="541"/>
      <c r="J1" s="541"/>
      <c r="K1" s="541"/>
      <c r="L1" s="541"/>
      <c r="M1" s="541"/>
      <c r="N1" s="1981"/>
      <c r="O1" s="1981"/>
      <c r="P1" s="1981"/>
      <c r="Q1" s="1981"/>
      <c r="R1" s="541"/>
      <c r="S1" s="541"/>
      <c r="T1" s="541"/>
      <c r="U1" s="541"/>
      <c r="V1" s="541"/>
      <c r="W1" s="541"/>
    </row>
    <row r="2" spans="1:23" ht="15.75">
      <c r="A2" s="905"/>
      <c r="B2" s="905"/>
      <c r="C2" s="905"/>
      <c r="D2" s="905"/>
      <c r="E2" s="204" t="s">
        <v>138</v>
      </c>
      <c r="F2" s="205"/>
      <c r="G2" s="206"/>
      <c r="H2" s="205"/>
      <c r="I2" s="205"/>
      <c r="J2" s="205"/>
      <c r="K2" s="205"/>
      <c r="L2" s="205"/>
      <c r="M2" s="205"/>
      <c r="N2" s="205"/>
      <c r="O2" s="905"/>
      <c r="P2" s="905"/>
      <c r="Q2" s="905"/>
      <c r="R2" s="905"/>
      <c r="S2" s="905"/>
      <c r="T2" s="905"/>
      <c r="U2" s="905"/>
      <c r="V2" s="905"/>
      <c r="W2" s="905"/>
    </row>
    <row r="3" spans="1:23" ht="12.6" customHeight="1" thickBot="1">
      <c r="A3" s="906"/>
      <c r="B3" s="207"/>
      <c r="C3" s="207"/>
      <c r="D3" s="2280" t="s">
        <v>34</v>
      </c>
      <c r="E3" s="2280"/>
      <c r="F3" s="2280"/>
      <c r="G3" s="2280"/>
      <c r="H3" s="2280"/>
      <c r="I3" s="2280"/>
      <c r="J3" s="2280"/>
      <c r="K3" s="2280"/>
      <c r="L3" s="2280"/>
      <c r="M3" s="2280"/>
      <c r="N3" s="2280"/>
      <c r="O3" s="2280"/>
      <c r="P3" s="2280"/>
      <c r="Q3" s="2280"/>
      <c r="R3" s="2280"/>
      <c r="S3" s="2280"/>
      <c r="T3" s="2280"/>
      <c r="U3" s="2280"/>
      <c r="V3" s="2280"/>
      <c r="W3" s="2280"/>
    </row>
    <row r="4" spans="1:23" ht="21.6" customHeight="1">
      <c r="A4" s="2298" t="s">
        <v>0</v>
      </c>
      <c r="B4" s="2301" t="s">
        <v>1</v>
      </c>
      <c r="C4" s="2301" t="s">
        <v>2</v>
      </c>
      <c r="D4" s="2304" t="s">
        <v>3</v>
      </c>
      <c r="E4" s="2307" t="s">
        <v>4</v>
      </c>
      <c r="F4" s="2310" t="s">
        <v>5</v>
      </c>
      <c r="G4" s="2283" t="s">
        <v>6</v>
      </c>
      <c r="H4" s="2228" t="s">
        <v>688</v>
      </c>
      <c r="I4" s="2229"/>
      <c r="J4" s="2229"/>
      <c r="K4" s="2230"/>
      <c r="L4" s="2286" t="s">
        <v>139</v>
      </c>
      <c r="M4" s="2289" t="s">
        <v>689</v>
      </c>
      <c r="N4" s="2292" t="s">
        <v>21</v>
      </c>
      <c r="O4" s="2293"/>
      <c r="P4" s="2293"/>
      <c r="Q4" s="2294"/>
      <c r="R4" s="905"/>
      <c r="S4" s="905"/>
      <c r="T4" s="905"/>
      <c r="U4" s="905"/>
      <c r="V4" s="905"/>
      <c r="W4" s="905"/>
    </row>
    <row r="5" spans="1:23" ht="13.15" customHeight="1">
      <c r="A5" s="2299"/>
      <c r="B5" s="2302"/>
      <c r="C5" s="2302"/>
      <c r="D5" s="2305"/>
      <c r="E5" s="2308"/>
      <c r="F5" s="2311"/>
      <c r="G5" s="2284"/>
      <c r="H5" s="2295" t="s">
        <v>7</v>
      </c>
      <c r="I5" s="2297" t="s">
        <v>8</v>
      </c>
      <c r="J5" s="2297"/>
      <c r="K5" s="2036" t="s">
        <v>140</v>
      </c>
      <c r="L5" s="2287"/>
      <c r="M5" s="2290"/>
      <c r="N5" s="2319" t="s">
        <v>33</v>
      </c>
      <c r="O5" s="2321" t="s">
        <v>9</v>
      </c>
      <c r="P5" s="2321"/>
      <c r="Q5" s="2322"/>
      <c r="R5" s="905"/>
      <c r="S5" s="905"/>
      <c r="T5" s="905"/>
      <c r="U5" s="905"/>
      <c r="V5" s="905"/>
      <c r="W5" s="905"/>
    </row>
    <row r="6" spans="1:23" ht="117.6" customHeight="1" thickBot="1">
      <c r="A6" s="2300"/>
      <c r="B6" s="2303"/>
      <c r="C6" s="2303"/>
      <c r="D6" s="2306"/>
      <c r="E6" s="2309"/>
      <c r="F6" s="2312"/>
      <c r="G6" s="2285"/>
      <c r="H6" s="2296"/>
      <c r="I6" s="1939" t="s">
        <v>7</v>
      </c>
      <c r="J6" s="1939" t="s">
        <v>10</v>
      </c>
      <c r="K6" s="2037"/>
      <c r="L6" s="2288"/>
      <c r="M6" s="2291"/>
      <c r="N6" s="2320"/>
      <c r="O6" s="208" t="s">
        <v>55</v>
      </c>
      <c r="P6" s="208" t="s">
        <v>132</v>
      </c>
      <c r="Q6" s="209" t="s">
        <v>686</v>
      </c>
      <c r="R6" s="905"/>
      <c r="S6" s="905"/>
      <c r="T6" s="905"/>
      <c r="U6" s="905"/>
      <c r="V6" s="905"/>
      <c r="W6" s="905"/>
    </row>
    <row r="7" spans="1:23" ht="13.5" thickBot="1">
      <c r="A7" s="210" t="s">
        <v>11</v>
      </c>
      <c r="B7" s="2274" t="s">
        <v>141</v>
      </c>
      <c r="C7" s="2274"/>
      <c r="D7" s="2274"/>
      <c r="E7" s="2274"/>
      <c r="F7" s="2274"/>
      <c r="G7" s="2274"/>
      <c r="H7" s="2274"/>
      <c r="I7" s="2274"/>
      <c r="J7" s="2274"/>
      <c r="K7" s="2274"/>
      <c r="L7" s="2274"/>
      <c r="M7" s="2274"/>
      <c r="N7" s="2274"/>
      <c r="O7" s="2274"/>
      <c r="P7" s="2274"/>
      <c r="Q7" s="2275"/>
      <c r="R7" s="905"/>
      <c r="S7" s="905"/>
      <c r="T7" s="905"/>
      <c r="U7" s="905"/>
      <c r="V7" s="905"/>
      <c r="W7" s="905"/>
    </row>
    <row r="8" spans="1:23" ht="13.9" customHeight="1" thickBot="1">
      <c r="A8" s="211" t="s">
        <v>11</v>
      </c>
      <c r="B8" s="212" t="s">
        <v>11</v>
      </c>
      <c r="C8" s="2281" t="s">
        <v>142</v>
      </c>
      <c r="D8" s="2281"/>
      <c r="E8" s="2281"/>
      <c r="F8" s="2281"/>
      <c r="G8" s="2281"/>
      <c r="H8" s="2281"/>
      <c r="I8" s="2281"/>
      <c r="J8" s="2281"/>
      <c r="K8" s="2281"/>
      <c r="L8" s="2281"/>
      <c r="M8" s="2281"/>
      <c r="N8" s="2281"/>
      <c r="O8" s="2281"/>
      <c r="P8" s="2281"/>
      <c r="Q8" s="2282"/>
      <c r="R8" s="905"/>
      <c r="S8" s="905"/>
      <c r="T8" s="905"/>
      <c r="U8" s="905"/>
      <c r="V8" s="905"/>
      <c r="W8" s="905"/>
    </row>
    <row r="9" spans="1:23" ht="13.15" customHeight="1">
      <c r="A9" s="2238" t="s">
        <v>11</v>
      </c>
      <c r="B9" s="2241" t="s">
        <v>11</v>
      </c>
      <c r="C9" s="2244" t="s">
        <v>11</v>
      </c>
      <c r="D9" s="2265" t="s">
        <v>143</v>
      </c>
      <c r="E9" s="2231" t="s">
        <v>41</v>
      </c>
      <c r="F9" s="2235" t="s">
        <v>76</v>
      </c>
      <c r="G9" s="936" t="s">
        <v>144</v>
      </c>
      <c r="H9" s="1657">
        <f t="shared" ref="H9:M11" si="0">H13+H17+H21+H25+H29+H33+H37+H42+H46</f>
        <v>561</v>
      </c>
      <c r="I9" s="1657">
        <f t="shared" si="0"/>
        <v>1</v>
      </c>
      <c r="J9" s="1657">
        <f t="shared" si="0"/>
        <v>0</v>
      </c>
      <c r="K9" s="1657">
        <f t="shared" si="0"/>
        <v>560</v>
      </c>
      <c r="L9" s="1657">
        <f t="shared" si="0"/>
        <v>2566.5</v>
      </c>
      <c r="M9" s="1657">
        <f t="shared" si="0"/>
        <v>0</v>
      </c>
      <c r="N9" s="213"/>
      <c r="O9" s="214"/>
      <c r="P9" s="215"/>
      <c r="Q9" s="216"/>
      <c r="R9" s="905"/>
      <c r="S9" s="905"/>
      <c r="T9" s="905"/>
      <c r="U9" s="905"/>
      <c r="V9" s="905"/>
      <c r="W9" s="905"/>
    </row>
    <row r="10" spans="1:23">
      <c r="A10" s="2239"/>
      <c r="B10" s="2242"/>
      <c r="C10" s="2245"/>
      <c r="D10" s="2266"/>
      <c r="E10" s="2232"/>
      <c r="F10" s="2236"/>
      <c r="G10" s="217" t="s">
        <v>80</v>
      </c>
      <c r="H10" s="1658">
        <f t="shared" si="0"/>
        <v>2819.8300000000004</v>
      </c>
      <c r="I10" s="1658">
        <f t="shared" si="0"/>
        <v>83.100000000000009</v>
      </c>
      <c r="J10" s="1658">
        <f t="shared" si="0"/>
        <v>9.68</v>
      </c>
      <c r="K10" s="1658">
        <f t="shared" si="0"/>
        <v>2736.7300000000005</v>
      </c>
      <c r="L10" s="1658">
        <f t="shared" si="0"/>
        <v>3083.08</v>
      </c>
      <c r="M10" s="1658">
        <f t="shared" si="0"/>
        <v>0</v>
      </c>
      <c r="N10" s="218"/>
      <c r="O10" s="219"/>
      <c r="P10" s="220"/>
      <c r="Q10" s="221"/>
      <c r="R10" s="905"/>
      <c r="S10" s="905"/>
      <c r="T10" s="905"/>
      <c r="U10" s="905"/>
      <c r="V10" s="905"/>
      <c r="W10" s="905"/>
    </row>
    <row r="11" spans="1:23" ht="13.5" thickBot="1">
      <c r="A11" s="2239"/>
      <c r="B11" s="2242"/>
      <c r="C11" s="2245"/>
      <c r="D11" s="2266"/>
      <c r="E11" s="2233"/>
      <c r="F11" s="2237"/>
      <c r="G11" s="124" t="s">
        <v>37</v>
      </c>
      <c r="H11" s="1659">
        <f t="shared" si="0"/>
        <v>100.22</v>
      </c>
      <c r="I11" s="1659">
        <f t="shared" si="0"/>
        <v>37.520000000000003</v>
      </c>
      <c r="J11" s="1659">
        <f t="shared" si="0"/>
        <v>32.450000000000003</v>
      </c>
      <c r="K11" s="1659">
        <f t="shared" si="0"/>
        <v>62.7</v>
      </c>
      <c r="L11" s="1659">
        <f t="shared" si="0"/>
        <v>0</v>
      </c>
      <c r="M11" s="1659">
        <f t="shared" si="0"/>
        <v>0</v>
      </c>
      <c r="N11" s="218"/>
      <c r="O11" s="222"/>
      <c r="P11" s="220"/>
      <c r="Q11" s="223"/>
      <c r="R11" s="905"/>
      <c r="S11" s="905"/>
      <c r="T11" s="905"/>
      <c r="U11" s="905"/>
      <c r="V11" s="905"/>
      <c r="W11" s="905"/>
    </row>
    <row r="12" spans="1:23" ht="13.5" thickBot="1">
      <c r="A12" s="2240"/>
      <c r="B12" s="2243"/>
      <c r="C12" s="2246"/>
      <c r="D12" s="2267"/>
      <c r="E12" s="2234"/>
      <c r="F12" s="2234"/>
      <c r="G12" s="224" t="s">
        <v>12</v>
      </c>
      <c r="H12" s="1660">
        <f>H9+H10+H11</f>
        <v>3481.05</v>
      </c>
      <c r="I12" s="1661">
        <f t="shared" ref="I12:M12" si="1">I9+I10+I11</f>
        <v>121.62</v>
      </c>
      <c r="J12" s="1661">
        <f t="shared" si="1"/>
        <v>42.13</v>
      </c>
      <c r="K12" s="1662">
        <f t="shared" si="1"/>
        <v>3359.4300000000003</v>
      </c>
      <c r="L12" s="1536">
        <f t="shared" si="1"/>
        <v>5649.58</v>
      </c>
      <c r="M12" s="1536">
        <f t="shared" si="1"/>
        <v>0</v>
      </c>
      <c r="N12" s="225"/>
      <c r="O12" s="226"/>
      <c r="P12" s="227"/>
      <c r="Q12" s="228"/>
      <c r="R12" s="905"/>
      <c r="S12" s="905"/>
      <c r="T12" s="905"/>
      <c r="U12" s="905"/>
      <c r="V12" s="905"/>
      <c r="W12" s="905"/>
    </row>
    <row r="13" spans="1:23" ht="13.15" customHeight="1">
      <c r="A13" s="2238"/>
      <c r="B13" s="2241"/>
      <c r="C13" s="2244"/>
      <c r="D13" s="2077" t="s">
        <v>145</v>
      </c>
      <c r="E13" s="2231" t="s">
        <v>41</v>
      </c>
      <c r="F13" s="2235" t="s">
        <v>146</v>
      </c>
      <c r="G13" s="936" t="s">
        <v>144</v>
      </c>
      <c r="H13" s="1554">
        <f>I13+K13</f>
        <v>0</v>
      </c>
      <c r="I13" s="1548"/>
      <c r="J13" s="1555"/>
      <c r="K13" s="1550">
        <v>0</v>
      </c>
      <c r="L13" s="1948">
        <v>0</v>
      </c>
      <c r="M13" s="1552">
        <v>0</v>
      </c>
      <c r="N13" s="213" t="s">
        <v>147</v>
      </c>
      <c r="O13" s="214" t="s">
        <v>42</v>
      </c>
      <c r="P13" s="215"/>
      <c r="Q13" s="216"/>
      <c r="R13" s="905"/>
      <c r="S13" s="905"/>
      <c r="T13" s="905"/>
      <c r="U13" s="905"/>
      <c r="V13" s="905"/>
      <c r="W13" s="905"/>
    </row>
    <row r="14" spans="1:23">
      <c r="A14" s="2239"/>
      <c r="B14" s="2242"/>
      <c r="C14" s="2245"/>
      <c r="D14" s="2078"/>
      <c r="E14" s="2232"/>
      <c r="F14" s="2236"/>
      <c r="G14" s="217" t="s">
        <v>80</v>
      </c>
      <c r="H14" s="1949">
        <f>I14+K14</f>
        <v>0</v>
      </c>
      <c r="I14" s="1950">
        <v>0</v>
      </c>
      <c r="J14" s="1951">
        <v>0</v>
      </c>
      <c r="K14" s="1545"/>
      <c r="L14" s="1952">
        <v>0</v>
      </c>
      <c r="M14" s="1547">
        <v>0</v>
      </c>
      <c r="N14" s="254" t="s">
        <v>148</v>
      </c>
      <c r="O14" s="219"/>
      <c r="P14" s="220" t="s">
        <v>42</v>
      </c>
      <c r="Q14" s="221"/>
      <c r="R14" s="905"/>
      <c r="S14" s="905"/>
      <c r="T14" s="905"/>
      <c r="U14" s="905"/>
      <c r="V14" s="905"/>
      <c r="W14" s="905"/>
    </row>
    <row r="15" spans="1:23">
      <c r="A15" s="2239"/>
      <c r="B15" s="2242"/>
      <c r="C15" s="2245"/>
      <c r="D15" s="2078"/>
      <c r="E15" s="2233"/>
      <c r="F15" s="2237"/>
      <c r="G15" s="124" t="s">
        <v>37</v>
      </c>
      <c r="H15" s="1559">
        <f>I15+K15</f>
        <v>5.8</v>
      </c>
      <c r="I15" s="1664">
        <v>5.8</v>
      </c>
      <c r="J15" s="1665">
        <v>2.37</v>
      </c>
      <c r="K15" s="1562"/>
      <c r="L15" s="1563"/>
      <c r="M15" s="1564"/>
      <c r="N15" s="254"/>
      <c r="O15" s="222"/>
      <c r="P15" s="220"/>
      <c r="Q15" s="223"/>
      <c r="R15" s="905"/>
      <c r="S15" s="905"/>
      <c r="T15" s="231"/>
      <c r="U15" s="905"/>
      <c r="V15" s="905"/>
      <c r="W15" s="905"/>
    </row>
    <row r="16" spans="1:23" ht="13.5" thickBot="1">
      <c r="A16" s="2240"/>
      <c r="B16" s="2243"/>
      <c r="C16" s="2246"/>
      <c r="D16" s="2079"/>
      <c r="E16" s="2234"/>
      <c r="F16" s="2234"/>
      <c r="G16" s="224" t="s">
        <v>12</v>
      </c>
      <c r="H16" s="1536">
        <f t="shared" ref="H16:M16" si="2">SUM(H13:H15)</f>
        <v>5.8</v>
      </c>
      <c r="I16" s="1537">
        <f t="shared" si="2"/>
        <v>5.8</v>
      </c>
      <c r="J16" s="1538">
        <f t="shared" si="2"/>
        <v>2.37</v>
      </c>
      <c r="K16" s="1539">
        <f t="shared" si="2"/>
        <v>0</v>
      </c>
      <c r="L16" s="1540">
        <f>SUM(L13:L15)</f>
        <v>0</v>
      </c>
      <c r="M16" s="1541">
        <f t="shared" si="2"/>
        <v>0</v>
      </c>
      <c r="N16" s="1666"/>
      <c r="O16" s="226"/>
      <c r="P16" s="227"/>
      <c r="Q16" s="228"/>
      <c r="R16" s="905"/>
      <c r="S16" s="905"/>
      <c r="T16" s="231"/>
      <c r="U16" s="905"/>
      <c r="V16" s="905"/>
      <c r="W16" s="905"/>
    </row>
    <row r="17" spans="1:23" ht="13.15" customHeight="1">
      <c r="A17" s="2238"/>
      <c r="B17" s="2241"/>
      <c r="C17" s="2244"/>
      <c r="D17" s="2077" t="s">
        <v>149</v>
      </c>
      <c r="E17" s="2231" t="s">
        <v>41</v>
      </c>
      <c r="F17" s="2235" t="s">
        <v>150</v>
      </c>
      <c r="G17" s="936" t="s">
        <v>144</v>
      </c>
      <c r="H17" s="1554">
        <f>I17+K17</f>
        <v>53</v>
      </c>
      <c r="I17" s="1548">
        <v>0</v>
      </c>
      <c r="J17" s="1555"/>
      <c r="K17" s="1550">
        <v>53</v>
      </c>
      <c r="L17" s="1948">
        <v>0</v>
      </c>
      <c r="M17" s="1657">
        <v>0</v>
      </c>
      <c r="N17" s="235" t="s">
        <v>147</v>
      </c>
      <c r="O17" s="214" t="s">
        <v>42</v>
      </c>
      <c r="P17" s="215"/>
      <c r="Q17" s="216"/>
      <c r="R17" s="905"/>
      <c r="S17" s="905"/>
      <c r="T17" s="231"/>
      <c r="U17" s="905"/>
      <c r="V17" s="905"/>
      <c r="W17" s="905"/>
    </row>
    <row r="18" spans="1:23" ht="13.15" customHeight="1">
      <c r="A18" s="2239"/>
      <c r="B18" s="2242"/>
      <c r="C18" s="2245"/>
      <c r="D18" s="2078"/>
      <c r="E18" s="2232"/>
      <c r="F18" s="2236"/>
      <c r="G18" s="217" t="s">
        <v>80</v>
      </c>
      <c r="H18" s="1542">
        <f>I18+K18</f>
        <v>0</v>
      </c>
      <c r="I18" s="1950">
        <v>0</v>
      </c>
      <c r="J18" s="1951">
        <v>0</v>
      </c>
      <c r="K18" s="1953">
        <v>0</v>
      </c>
      <c r="L18" s="1553">
        <v>0</v>
      </c>
      <c r="M18" s="1658">
        <v>0</v>
      </c>
      <c r="N18" s="2318" t="s">
        <v>151</v>
      </c>
      <c r="O18" s="219"/>
      <c r="P18" s="220" t="s">
        <v>42</v>
      </c>
      <c r="Q18" s="221"/>
      <c r="R18" s="905"/>
      <c r="S18" s="905"/>
      <c r="T18" s="231"/>
      <c r="U18" s="905"/>
      <c r="V18" s="905"/>
      <c r="W18" s="905"/>
    </row>
    <row r="19" spans="1:23">
      <c r="A19" s="2239"/>
      <c r="B19" s="2242"/>
      <c r="C19" s="2245"/>
      <c r="D19" s="2078"/>
      <c r="E19" s="2232"/>
      <c r="F19" s="2236"/>
      <c r="G19" s="217" t="s">
        <v>37</v>
      </c>
      <c r="H19" s="1542">
        <f>I19+K19</f>
        <v>1.6</v>
      </c>
      <c r="I19" s="1543">
        <v>1.6</v>
      </c>
      <c r="J19" s="1663">
        <v>0.39</v>
      </c>
      <c r="K19" s="1545"/>
      <c r="L19" s="1553">
        <v>0</v>
      </c>
      <c r="M19" s="1547"/>
      <c r="N19" s="2317"/>
      <c r="O19" s="219"/>
      <c r="P19" s="220"/>
      <c r="Q19" s="221"/>
      <c r="R19" s="905"/>
      <c r="S19" s="905"/>
      <c r="T19" s="231"/>
      <c r="U19" s="905"/>
      <c r="V19" s="905"/>
      <c r="W19" s="905"/>
    </row>
    <row r="20" spans="1:23" ht="11.45" customHeight="1" thickBot="1">
      <c r="A20" s="2240"/>
      <c r="B20" s="2243"/>
      <c r="C20" s="2246"/>
      <c r="D20" s="2079"/>
      <c r="E20" s="2234"/>
      <c r="F20" s="2234"/>
      <c r="G20" s="224" t="s">
        <v>12</v>
      </c>
      <c r="H20" s="1536">
        <f>SUM(H17:H19)</f>
        <v>54.6</v>
      </c>
      <c r="I20" s="1537">
        <f>SUM(I17:I19)</f>
        <v>1.6</v>
      </c>
      <c r="J20" s="1538">
        <f>SUM(J17:J19)</f>
        <v>0.39</v>
      </c>
      <c r="K20" s="1539">
        <f>SUM(K17:K19)</f>
        <v>53</v>
      </c>
      <c r="L20" s="1539">
        <f t="shared" ref="L20:M20" si="3">SUM(L17:L19)</f>
        <v>0</v>
      </c>
      <c r="M20" s="1539">
        <f t="shared" si="3"/>
        <v>0</v>
      </c>
      <c r="N20" s="1667"/>
      <c r="O20" s="237"/>
      <c r="P20" s="227"/>
      <c r="Q20" s="238"/>
      <c r="R20" s="905"/>
      <c r="S20" s="905"/>
      <c r="T20" s="231"/>
      <c r="U20" s="905"/>
      <c r="V20" s="905"/>
      <c r="W20" s="905"/>
    </row>
    <row r="21" spans="1:23" ht="13.15" customHeight="1">
      <c r="A21" s="2238"/>
      <c r="B21" s="2241"/>
      <c r="C21" s="2244"/>
      <c r="D21" s="2077" t="s">
        <v>152</v>
      </c>
      <c r="E21" s="2231" t="s">
        <v>41</v>
      </c>
      <c r="F21" s="2313" t="s">
        <v>153</v>
      </c>
      <c r="G21" s="936" t="s">
        <v>144</v>
      </c>
      <c r="H21" s="1554">
        <f>I21+K21</f>
        <v>0</v>
      </c>
      <c r="I21" s="1548">
        <v>0</v>
      </c>
      <c r="J21" s="1555"/>
      <c r="K21" s="1550">
        <v>0</v>
      </c>
      <c r="L21" s="1551">
        <v>1807.9</v>
      </c>
      <c r="M21" s="1552">
        <v>0</v>
      </c>
      <c r="N21" s="318" t="s">
        <v>860</v>
      </c>
      <c r="O21" s="239"/>
      <c r="P21" s="240" t="s">
        <v>42</v>
      </c>
      <c r="Q21" s="241"/>
      <c r="R21" s="905"/>
      <c r="S21" s="905"/>
      <c r="T21" s="231"/>
      <c r="U21" s="905"/>
      <c r="V21" s="905"/>
      <c r="W21" s="905"/>
    </row>
    <row r="22" spans="1:23">
      <c r="A22" s="2239"/>
      <c r="B22" s="2242"/>
      <c r="C22" s="2245"/>
      <c r="D22" s="2078"/>
      <c r="E22" s="2232"/>
      <c r="F22" s="2314"/>
      <c r="G22" s="242" t="s">
        <v>80</v>
      </c>
      <c r="H22" s="1565">
        <f>I22+K22</f>
        <v>0</v>
      </c>
      <c r="I22" s="1566">
        <v>0</v>
      </c>
      <c r="J22" s="1567">
        <v>0</v>
      </c>
      <c r="K22" s="1568">
        <v>0</v>
      </c>
      <c r="L22" s="1569">
        <v>2510.08</v>
      </c>
      <c r="M22" s="1570">
        <v>0</v>
      </c>
      <c r="N22" s="254"/>
      <c r="O22" s="243"/>
      <c r="P22" s="244"/>
      <c r="Q22" s="245"/>
      <c r="R22" s="905"/>
      <c r="S22" s="905"/>
      <c r="T22" s="231"/>
      <c r="U22" s="905"/>
      <c r="V22" s="905"/>
      <c r="W22" s="905"/>
    </row>
    <row r="23" spans="1:23">
      <c r="A23" s="2239"/>
      <c r="B23" s="2242"/>
      <c r="C23" s="2245"/>
      <c r="D23" s="2078"/>
      <c r="E23" s="2232"/>
      <c r="F23" s="2314"/>
      <c r="G23" s="242" t="s">
        <v>37</v>
      </c>
      <c r="H23" s="1565">
        <f>I23+K23</f>
        <v>0.8</v>
      </c>
      <c r="I23" s="1566">
        <v>0.8</v>
      </c>
      <c r="J23" s="1567">
        <v>0.79</v>
      </c>
      <c r="K23" s="1568">
        <v>0</v>
      </c>
      <c r="L23" s="1569">
        <v>0</v>
      </c>
      <c r="M23" s="1570"/>
      <c r="N23" s="218"/>
      <c r="O23" s="243"/>
      <c r="P23" s="244"/>
      <c r="Q23" s="245"/>
      <c r="R23" s="905"/>
      <c r="S23" s="905"/>
      <c r="T23" s="231"/>
      <c r="U23" s="905"/>
      <c r="V23" s="905"/>
      <c r="W23" s="905"/>
    </row>
    <row r="24" spans="1:23" ht="12.6" customHeight="1" thickBot="1">
      <c r="A24" s="2240"/>
      <c r="B24" s="2243"/>
      <c r="C24" s="2246"/>
      <c r="D24" s="2079"/>
      <c r="E24" s="2234"/>
      <c r="F24" s="2315"/>
      <c r="G24" s="246" t="s">
        <v>12</v>
      </c>
      <c r="H24" s="1536">
        <f t="shared" ref="H24:M24" si="4">SUM(H21:H23)</f>
        <v>0.8</v>
      </c>
      <c r="I24" s="1537">
        <f t="shared" si="4"/>
        <v>0.8</v>
      </c>
      <c r="J24" s="1538">
        <f t="shared" si="4"/>
        <v>0.79</v>
      </c>
      <c r="K24" s="1539">
        <f t="shared" si="4"/>
        <v>0</v>
      </c>
      <c r="L24" s="1539">
        <f t="shared" si="4"/>
        <v>4317.9799999999996</v>
      </c>
      <c r="M24" s="1539">
        <f t="shared" si="4"/>
        <v>0</v>
      </c>
      <c r="N24" s="247"/>
      <c r="O24" s="248"/>
      <c r="P24" s="249"/>
      <c r="Q24" s="250"/>
      <c r="R24" s="905"/>
      <c r="S24" s="905"/>
      <c r="T24" s="231"/>
      <c r="U24" s="905"/>
      <c r="V24" s="905"/>
      <c r="W24" s="905"/>
    </row>
    <row r="25" spans="1:23" ht="13.15" customHeight="1">
      <c r="A25" s="2238"/>
      <c r="B25" s="2241"/>
      <c r="C25" s="2244"/>
      <c r="D25" s="2077" t="s">
        <v>154</v>
      </c>
      <c r="E25" s="2231" t="s">
        <v>41</v>
      </c>
      <c r="F25" s="2235" t="s">
        <v>155</v>
      </c>
      <c r="G25" s="936" t="s">
        <v>144</v>
      </c>
      <c r="H25" s="1954">
        <v>498.6</v>
      </c>
      <c r="I25" s="1548">
        <v>1</v>
      </c>
      <c r="J25" s="1555"/>
      <c r="K25" s="1955">
        <v>497.6</v>
      </c>
      <c r="L25" s="1551">
        <v>608.6</v>
      </c>
      <c r="M25" s="1552">
        <v>0</v>
      </c>
      <c r="N25" s="213" t="s">
        <v>147</v>
      </c>
      <c r="O25" s="251" t="s">
        <v>42</v>
      </c>
      <c r="P25" s="252"/>
      <c r="Q25" s="253"/>
      <c r="R25" s="905"/>
      <c r="S25" s="905"/>
      <c r="T25" s="231"/>
      <c r="U25" s="905"/>
      <c r="V25" s="905"/>
      <c r="W25" s="905"/>
    </row>
    <row r="26" spans="1:23" ht="13.15" customHeight="1">
      <c r="A26" s="2239"/>
      <c r="B26" s="2242"/>
      <c r="C26" s="2245"/>
      <c r="D26" s="2078"/>
      <c r="E26" s="2232"/>
      <c r="F26" s="2236"/>
      <c r="G26" s="217" t="s">
        <v>80</v>
      </c>
      <c r="H26" s="1542">
        <f>I26+K26</f>
        <v>1298.1000000000001</v>
      </c>
      <c r="I26" s="1543">
        <v>11.9</v>
      </c>
      <c r="J26" s="1544">
        <v>5.91</v>
      </c>
      <c r="K26" s="1545">
        <v>1286.2</v>
      </c>
      <c r="L26" s="1553">
        <v>229</v>
      </c>
      <c r="M26" s="1547">
        <v>0</v>
      </c>
      <c r="N26" s="2318" t="s">
        <v>156</v>
      </c>
      <c r="O26" s="255"/>
      <c r="P26" s="256" t="s">
        <v>42</v>
      </c>
      <c r="Q26" s="257"/>
      <c r="R26" s="905"/>
      <c r="S26" s="905"/>
      <c r="T26" s="231"/>
      <c r="U26" s="905"/>
      <c r="V26" s="905"/>
      <c r="W26" s="905"/>
    </row>
    <row r="27" spans="1:23">
      <c r="A27" s="2239"/>
      <c r="B27" s="2242"/>
      <c r="C27" s="2245"/>
      <c r="D27" s="2078"/>
      <c r="E27" s="2232"/>
      <c r="F27" s="2236"/>
      <c r="G27" s="217" t="s">
        <v>37</v>
      </c>
      <c r="H27" s="1542">
        <f>I27+K27</f>
        <v>0.3</v>
      </c>
      <c r="I27" s="1543">
        <v>0.3</v>
      </c>
      <c r="J27" s="1544">
        <v>0.3</v>
      </c>
      <c r="K27" s="1545">
        <v>0</v>
      </c>
      <c r="L27" s="1553">
        <v>0</v>
      </c>
      <c r="M27" s="1547">
        <v>0</v>
      </c>
      <c r="N27" s="2317"/>
      <c r="O27" s="255"/>
      <c r="P27" s="256"/>
      <c r="Q27" s="257"/>
      <c r="R27" s="905"/>
      <c r="S27" s="905"/>
      <c r="T27" s="231"/>
      <c r="U27" s="905"/>
      <c r="V27" s="905"/>
      <c r="W27" s="905"/>
    </row>
    <row r="28" spans="1:23" ht="13.5" thickBot="1">
      <c r="A28" s="2240"/>
      <c r="B28" s="2243"/>
      <c r="C28" s="2246"/>
      <c r="D28" s="2079"/>
      <c r="E28" s="2234"/>
      <c r="F28" s="2234"/>
      <c r="G28" s="224" t="s">
        <v>12</v>
      </c>
      <c r="H28" s="1536">
        <f t="shared" ref="H28:M28" si="5">SUM(H25:H27)</f>
        <v>1797.0000000000002</v>
      </c>
      <c r="I28" s="1537">
        <f t="shared" si="5"/>
        <v>13.200000000000001</v>
      </c>
      <c r="J28" s="1538">
        <f t="shared" si="5"/>
        <v>6.21</v>
      </c>
      <c r="K28" s="1539">
        <f t="shared" si="5"/>
        <v>1783.8000000000002</v>
      </c>
      <c r="L28" s="1539">
        <f t="shared" si="5"/>
        <v>837.6</v>
      </c>
      <c r="M28" s="1539">
        <f t="shared" si="5"/>
        <v>0</v>
      </c>
      <c r="N28" s="258"/>
      <c r="O28" s="259"/>
      <c r="P28" s="260"/>
      <c r="Q28" s="261"/>
      <c r="R28" s="905"/>
      <c r="S28" s="905"/>
      <c r="T28" s="231"/>
      <c r="U28" s="905"/>
      <c r="V28" s="905"/>
      <c r="W28" s="905"/>
    </row>
    <row r="29" spans="1:23" ht="13.15" customHeight="1">
      <c r="A29" s="2238"/>
      <c r="B29" s="2241"/>
      <c r="C29" s="2244"/>
      <c r="D29" s="2323" t="s">
        <v>157</v>
      </c>
      <c r="E29" s="2231" t="s">
        <v>41</v>
      </c>
      <c r="F29" s="2235" t="s">
        <v>158</v>
      </c>
      <c r="G29" s="936" t="s">
        <v>144</v>
      </c>
      <c r="H29" s="1554">
        <f>I29+K29</f>
        <v>0</v>
      </c>
      <c r="I29" s="1548">
        <v>0</v>
      </c>
      <c r="J29" s="1555"/>
      <c r="K29" s="1550">
        <v>0</v>
      </c>
      <c r="L29" s="1551">
        <v>0</v>
      </c>
      <c r="M29" s="1552">
        <v>0</v>
      </c>
      <c r="N29" s="2316" t="s">
        <v>159</v>
      </c>
      <c r="O29" s="251" t="s">
        <v>42</v>
      </c>
      <c r="P29" s="252"/>
      <c r="Q29" s="253"/>
      <c r="R29" s="905"/>
      <c r="S29" s="905"/>
      <c r="T29" s="231"/>
      <c r="U29" s="905"/>
      <c r="V29" s="905"/>
      <c r="W29" s="905"/>
    </row>
    <row r="30" spans="1:23">
      <c r="A30" s="2239"/>
      <c r="B30" s="2242"/>
      <c r="C30" s="2245"/>
      <c r="D30" s="2250"/>
      <c r="E30" s="2232"/>
      <c r="F30" s="2279"/>
      <c r="G30" s="217" t="s">
        <v>80</v>
      </c>
      <c r="H30" s="1542">
        <f>I30+K30</f>
        <v>1444.6000000000001</v>
      </c>
      <c r="I30" s="1543">
        <v>68.7</v>
      </c>
      <c r="J30" s="1544">
        <v>2.27</v>
      </c>
      <c r="K30" s="1545">
        <v>1375.9</v>
      </c>
      <c r="L30" s="1553">
        <v>0</v>
      </c>
      <c r="M30" s="1547">
        <v>0</v>
      </c>
      <c r="N30" s="2317"/>
      <c r="O30" s="262"/>
      <c r="P30" s="263"/>
      <c r="Q30" s="264"/>
      <c r="R30" s="265"/>
      <c r="S30" s="265"/>
      <c r="T30" s="999"/>
      <c r="U30" s="905"/>
      <c r="V30" s="905"/>
      <c r="W30" s="905"/>
    </row>
    <row r="31" spans="1:23">
      <c r="A31" s="2239"/>
      <c r="B31" s="2242"/>
      <c r="C31" s="2245"/>
      <c r="D31" s="2250"/>
      <c r="E31" s="2232"/>
      <c r="F31" s="2279"/>
      <c r="G31" s="217" t="s">
        <v>37</v>
      </c>
      <c r="H31" s="1542">
        <f>I31+K31</f>
        <v>0.3</v>
      </c>
      <c r="I31" s="1543">
        <v>0.3</v>
      </c>
      <c r="J31" s="1544">
        <v>0.3</v>
      </c>
      <c r="K31" s="1545">
        <v>0</v>
      </c>
      <c r="L31" s="1553">
        <v>0</v>
      </c>
      <c r="M31" s="1547">
        <v>0</v>
      </c>
      <c r="N31" s="254"/>
      <c r="O31" s="255"/>
      <c r="P31" s="256"/>
      <c r="Q31" s="257"/>
      <c r="R31" s="905"/>
      <c r="S31" s="905"/>
      <c r="T31" s="231"/>
      <c r="U31" s="905"/>
      <c r="V31" s="905"/>
      <c r="W31" s="905"/>
    </row>
    <row r="32" spans="1:23" ht="13.5" thickBot="1">
      <c r="A32" s="2240"/>
      <c r="B32" s="2243"/>
      <c r="C32" s="2246"/>
      <c r="D32" s="2324"/>
      <c r="E32" s="2234"/>
      <c r="F32" s="2234"/>
      <c r="G32" s="224" t="s">
        <v>12</v>
      </c>
      <c r="H32" s="1536">
        <f t="shared" ref="H32:M32" si="6">SUM(H29:H31)</f>
        <v>1444.9</v>
      </c>
      <c r="I32" s="1537">
        <f t="shared" si="6"/>
        <v>69</v>
      </c>
      <c r="J32" s="1538">
        <f t="shared" si="6"/>
        <v>2.57</v>
      </c>
      <c r="K32" s="1539">
        <f t="shared" si="6"/>
        <v>1375.9</v>
      </c>
      <c r="L32" s="1539">
        <f t="shared" si="6"/>
        <v>0</v>
      </c>
      <c r="M32" s="1539">
        <f t="shared" si="6"/>
        <v>0</v>
      </c>
      <c r="N32" s="266"/>
      <c r="O32" s="259"/>
      <c r="P32" s="260"/>
      <c r="Q32" s="261"/>
      <c r="R32" s="905"/>
      <c r="S32" s="905"/>
      <c r="T32" s="231"/>
      <c r="U32" s="905"/>
      <c r="V32" s="905"/>
      <c r="W32" s="905"/>
    </row>
    <row r="33" spans="1:23" ht="13.15" customHeight="1">
      <c r="A33" s="2238"/>
      <c r="B33" s="2241"/>
      <c r="C33" s="2244"/>
      <c r="D33" s="2077" t="s">
        <v>160</v>
      </c>
      <c r="E33" s="2231" t="s">
        <v>41</v>
      </c>
      <c r="F33" s="2235" t="s">
        <v>158</v>
      </c>
      <c r="G33" s="936" t="s">
        <v>144</v>
      </c>
      <c r="H33" s="1554">
        <f>I33+K33</f>
        <v>0</v>
      </c>
      <c r="I33" s="1548">
        <v>0</v>
      </c>
      <c r="J33" s="1555"/>
      <c r="K33" s="1550">
        <v>0</v>
      </c>
      <c r="L33" s="1551">
        <v>0</v>
      </c>
      <c r="M33" s="1552">
        <v>0</v>
      </c>
      <c r="N33" s="213" t="s">
        <v>161</v>
      </c>
      <c r="O33" s="267"/>
      <c r="P33" s="268" t="s">
        <v>42</v>
      </c>
      <c r="Q33" s="216"/>
      <c r="R33" s="905"/>
      <c r="S33" s="905"/>
      <c r="T33" s="231"/>
      <c r="U33" s="905"/>
      <c r="V33" s="905"/>
      <c r="W33" s="905"/>
    </row>
    <row r="34" spans="1:23">
      <c r="A34" s="2239"/>
      <c r="B34" s="2242"/>
      <c r="C34" s="2245"/>
      <c r="D34" s="2078"/>
      <c r="E34" s="2232"/>
      <c r="F34" s="2236"/>
      <c r="G34" s="217" t="s">
        <v>80</v>
      </c>
      <c r="H34" s="1542">
        <f>I34+K34</f>
        <v>0</v>
      </c>
      <c r="I34" s="1543">
        <v>0</v>
      </c>
      <c r="J34" s="1556"/>
      <c r="K34" s="1545">
        <v>0</v>
      </c>
      <c r="L34" s="1553">
        <v>0</v>
      </c>
      <c r="M34" s="1547">
        <v>0</v>
      </c>
      <c r="N34" s="269"/>
      <c r="O34" s="270"/>
      <c r="P34" s="271"/>
      <c r="Q34" s="221"/>
      <c r="R34" s="905"/>
      <c r="S34" s="905"/>
      <c r="T34" s="231"/>
      <c r="U34" s="905"/>
      <c r="V34" s="905"/>
      <c r="W34" s="905"/>
    </row>
    <row r="35" spans="1:23">
      <c r="A35" s="2239"/>
      <c r="B35" s="2242"/>
      <c r="C35" s="2245"/>
      <c r="D35" s="2078"/>
      <c r="E35" s="2233"/>
      <c r="F35" s="2237"/>
      <c r="G35" s="124" t="s">
        <v>37</v>
      </c>
      <c r="H35" s="1559">
        <f>I35+K35</f>
        <v>0</v>
      </c>
      <c r="I35" s="1560"/>
      <c r="J35" s="1561"/>
      <c r="K35" s="1562"/>
      <c r="L35" s="1563"/>
      <c r="M35" s="1564"/>
      <c r="N35" s="272"/>
      <c r="O35" s="273"/>
      <c r="P35" s="274"/>
      <c r="Q35" s="223"/>
      <c r="R35" s="905"/>
      <c r="S35" s="905"/>
      <c r="T35" s="231"/>
      <c r="U35" s="905"/>
      <c r="V35" s="905"/>
      <c r="W35" s="905"/>
    </row>
    <row r="36" spans="1:23" ht="39" thickBot="1">
      <c r="A36" s="2240"/>
      <c r="B36" s="2243"/>
      <c r="C36" s="2246"/>
      <c r="D36" s="2079"/>
      <c r="E36" s="2234"/>
      <c r="F36" s="2234"/>
      <c r="G36" s="224" t="s">
        <v>12</v>
      </c>
      <c r="H36" s="1536">
        <f>SUM(H33:H35)</f>
        <v>0</v>
      </c>
      <c r="I36" s="1537">
        <f>SUM(I33:I35)</f>
        <v>0</v>
      </c>
      <c r="J36" s="1538">
        <f>SUM(J33:J35)</f>
        <v>0</v>
      </c>
      <c r="K36" s="1539">
        <f>SUM(K33:K35)</f>
        <v>0</v>
      </c>
      <c r="L36" s="1540">
        <f>L33+L34+L35</f>
        <v>0</v>
      </c>
      <c r="M36" s="1541">
        <f>M33+M34+M35</f>
        <v>0</v>
      </c>
      <c r="N36" s="266" t="s">
        <v>162</v>
      </c>
      <c r="O36" s="259"/>
      <c r="P36" s="260"/>
      <c r="Q36" s="228"/>
      <c r="R36" s="905"/>
      <c r="S36" s="905"/>
      <c r="T36" s="231"/>
      <c r="U36" s="905"/>
      <c r="V36" s="905"/>
      <c r="W36" s="905"/>
    </row>
    <row r="37" spans="1:23" ht="13.15" customHeight="1">
      <c r="A37" s="2238"/>
      <c r="B37" s="2241"/>
      <c r="C37" s="2244"/>
      <c r="D37" s="2077" t="s">
        <v>163</v>
      </c>
      <c r="E37" s="2231" t="s">
        <v>41</v>
      </c>
      <c r="F37" s="2235" t="s">
        <v>54</v>
      </c>
      <c r="G37" s="936" t="s">
        <v>144</v>
      </c>
      <c r="H37" s="1542">
        <f>I37+K37</f>
        <v>0</v>
      </c>
      <c r="I37" s="1548">
        <v>0</v>
      </c>
      <c r="J37" s="1555"/>
      <c r="K37" s="1550">
        <v>0</v>
      </c>
      <c r="L37" s="1551">
        <v>150</v>
      </c>
      <c r="M37" s="1552">
        <v>0</v>
      </c>
      <c r="N37" s="235" t="s">
        <v>166</v>
      </c>
      <c r="O37" s="251" t="s">
        <v>42</v>
      </c>
      <c r="P37" s="252"/>
      <c r="Q37" s="216"/>
      <c r="R37" s="905"/>
      <c r="S37" s="905"/>
      <c r="T37" s="231"/>
      <c r="U37" s="905"/>
      <c r="V37" s="905"/>
      <c r="W37" s="905"/>
    </row>
    <row r="38" spans="1:23">
      <c r="A38" s="2239"/>
      <c r="B38" s="2242"/>
      <c r="C38" s="2245"/>
      <c r="D38" s="2078"/>
      <c r="E38" s="2232"/>
      <c r="F38" s="2236"/>
      <c r="G38" s="217" t="s">
        <v>80</v>
      </c>
      <c r="H38" s="1542">
        <f>I38+K38</f>
        <v>0</v>
      </c>
      <c r="I38" s="1543">
        <v>0</v>
      </c>
      <c r="J38" s="1556"/>
      <c r="K38" s="1545">
        <v>0</v>
      </c>
      <c r="L38" s="1553">
        <v>200</v>
      </c>
      <c r="M38" s="1547">
        <v>0</v>
      </c>
      <c r="N38" s="275" t="s">
        <v>147</v>
      </c>
      <c r="O38" s="255" t="s">
        <v>42</v>
      </c>
      <c r="P38" s="256"/>
      <c r="Q38" s="221"/>
      <c r="R38" s="905"/>
      <c r="S38" s="905"/>
      <c r="T38" s="231"/>
      <c r="U38" s="905"/>
      <c r="V38" s="905"/>
      <c r="W38" s="905"/>
    </row>
    <row r="39" spans="1:23" ht="25.5">
      <c r="A39" s="2239"/>
      <c r="B39" s="2242"/>
      <c r="C39" s="2245"/>
      <c r="D39" s="2078"/>
      <c r="E39" s="2233"/>
      <c r="F39" s="2237"/>
      <c r="G39" s="217" t="s">
        <v>37</v>
      </c>
      <c r="H39" s="1949">
        <f>I39+K39</f>
        <v>1.42</v>
      </c>
      <c r="I39" s="1950">
        <v>1.42</v>
      </c>
      <c r="J39" s="1544">
        <v>1.4</v>
      </c>
      <c r="K39" s="1545"/>
      <c r="L39" s="1546">
        <v>0</v>
      </c>
      <c r="M39" s="1547">
        <v>0</v>
      </c>
      <c r="N39" s="1944" t="s">
        <v>937</v>
      </c>
      <c r="O39" s="273"/>
      <c r="P39" s="274" t="s">
        <v>42</v>
      </c>
      <c r="Q39" s="223"/>
      <c r="R39" s="905"/>
      <c r="S39" s="905"/>
      <c r="T39" s="231"/>
      <c r="U39" s="905"/>
      <c r="V39" s="905"/>
      <c r="W39" s="905"/>
    </row>
    <row r="40" spans="1:23">
      <c r="A40" s="2239"/>
      <c r="B40" s="2242"/>
      <c r="C40" s="2245"/>
      <c r="D40" s="2078"/>
      <c r="E40" s="2233"/>
      <c r="F40" s="2233"/>
      <c r="G40" s="124"/>
      <c r="H40" s="1559"/>
      <c r="I40" s="1560"/>
      <c r="J40" s="1561"/>
      <c r="K40" s="1562"/>
      <c r="L40" s="1563"/>
      <c r="M40" s="1564"/>
      <c r="N40" s="275"/>
      <c r="O40" s="273"/>
      <c r="P40" s="274"/>
      <c r="Q40" s="223"/>
      <c r="R40" s="905"/>
      <c r="S40" s="905"/>
      <c r="T40" s="231"/>
      <c r="U40" s="905"/>
      <c r="V40" s="905"/>
      <c r="W40" s="905"/>
    </row>
    <row r="41" spans="1:23" ht="13.5" thickBot="1">
      <c r="A41" s="2240"/>
      <c r="B41" s="2243"/>
      <c r="C41" s="2246"/>
      <c r="D41" s="2079"/>
      <c r="E41" s="2234"/>
      <c r="F41" s="2234"/>
      <c r="G41" s="224" t="s">
        <v>12</v>
      </c>
      <c r="H41" s="1536">
        <f t="shared" ref="H41:M41" si="7">SUM(H37:H40)</f>
        <v>1.42</v>
      </c>
      <c r="I41" s="1536">
        <f t="shared" si="7"/>
        <v>1.42</v>
      </c>
      <c r="J41" s="1536">
        <f t="shared" si="7"/>
        <v>1.4</v>
      </c>
      <c r="K41" s="1536">
        <f t="shared" si="7"/>
        <v>0</v>
      </c>
      <c r="L41" s="1536">
        <f t="shared" si="7"/>
        <v>350</v>
      </c>
      <c r="M41" s="1536">
        <f t="shared" si="7"/>
        <v>0</v>
      </c>
      <c r="N41" s="276"/>
      <c r="O41" s="259"/>
      <c r="P41" s="260"/>
      <c r="Q41" s="228"/>
      <c r="R41" s="905"/>
      <c r="S41" s="905"/>
      <c r="T41" s="231"/>
      <c r="U41" s="905"/>
      <c r="V41" s="905"/>
      <c r="W41" s="905"/>
    </row>
    <row r="42" spans="1:23" ht="13.15" customHeight="1">
      <c r="A42" s="2238"/>
      <c r="B42" s="2241"/>
      <c r="C42" s="2244"/>
      <c r="D42" s="2077" t="s">
        <v>167</v>
      </c>
      <c r="E42" s="2231" t="s">
        <v>41</v>
      </c>
      <c r="F42" s="2235" t="s">
        <v>164</v>
      </c>
      <c r="G42" s="936" t="s">
        <v>144</v>
      </c>
      <c r="H42" s="1542">
        <f>I42+K42</f>
        <v>0</v>
      </c>
      <c r="I42" s="1548">
        <v>0</v>
      </c>
      <c r="J42" s="1555"/>
      <c r="K42" s="1550">
        <v>0</v>
      </c>
      <c r="L42" s="1551">
        <v>0</v>
      </c>
      <c r="M42" s="1552">
        <v>0</v>
      </c>
      <c r="N42" s="235" t="s">
        <v>148</v>
      </c>
      <c r="O42" s="251"/>
      <c r="P42" s="252" t="s">
        <v>42</v>
      </c>
      <c r="Q42" s="216"/>
      <c r="R42" s="905"/>
      <c r="S42" s="905"/>
      <c r="T42" s="231"/>
      <c r="U42" s="905"/>
      <c r="V42" s="905"/>
      <c r="W42" s="905"/>
    </row>
    <row r="43" spans="1:23">
      <c r="A43" s="2239"/>
      <c r="B43" s="2242"/>
      <c r="C43" s="2245"/>
      <c r="D43" s="2078"/>
      <c r="E43" s="2232"/>
      <c r="F43" s="2236"/>
      <c r="G43" s="217" t="s">
        <v>80</v>
      </c>
      <c r="H43" s="1949">
        <f>I43+K43</f>
        <v>77.13</v>
      </c>
      <c r="I43" s="1950">
        <v>2.5</v>
      </c>
      <c r="J43" s="1956">
        <v>1.5</v>
      </c>
      <c r="K43" s="1953">
        <v>74.63</v>
      </c>
      <c r="L43" s="1553">
        <v>144</v>
      </c>
      <c r="M43" s="1547">
        <v>0</v>
      </c>
      <c r="N43" s="275"/>
      <c r="O43" s="255"/>
      <c r="P43" s="256"/>
      <c r="Q43" s="221"/>
      <c r="R43" s="905"/>
      <c r="S43" s="905"/>
      <c r="T43" s="231"/>
      <c r="U43" s="905"/>
      <c r="V43" s="905"/>
      <c r="W43" s="905"/>
    </row>
    <row r="44" spans="1:23">
      <c r="A44" s="2239"/>
      <c r="B44" s="2242"/>
      <c r="C44" s="2245"/>
      <c r="D44" s="2078"/>
      <c r="E44" s="2233"/>
      <c r="F44" s="2237"/>
      <c r="G44" s="217" t="s">
        <v>37</v>
      </c>
      <c r="H44" s="1542">
        <f>I44+K44</f>
        <v>90</v>
      </c>
      <c r="I44" s="1543">
        <v>27.3</v>
      </c>
      <c r="J44" s="1544">
        <v>26.9</v>
      </c>
      <c r="K44" s="1545">
        <v>62.7</v>
      </c>
      <c r="L44" s="1546">
        <v>0</v>
      </c>
      <c r="M44" s="1547"/>
      <c r="N44" s="275"/>
      <c r="O44" s="273"/>
      <c r="P44" s="274"/>
      <c r="Q44" s="223"/>
      <c r="R44" s="905"/>
      <c r="S44" s="905"/>
      <c r="T44" s="231"/>
      <c r="U44" s="905"/>
      <c r="V44" s="905"/>
      <c r="W44" s="905"/>
    </row>
    <row r="45" spans="1:23" ht="13.5" thickBot="1">
      <c r="A45" s="2240"/>
      <c r="B45" s="2243"/>
      <c r="C45" s="2246"/>
      <c r="D45" s="2079"/>
      <c r="E45" s="2234"/>
      <c r="F45" s="2234"/>
      <c r="G45" s="224" t="s">
        <v>12</v>
      </c>
      <c r="H45" s="1536">
        <f t="shared" ref="H45:M45" si="8">SUM(H42:H44)</f>
        <v>167.13</v>
      </c>
      <c r="I45" s="1536">
        <f t="shared" si="8"/>
        <v>29.8</v>
      </c>
      <c r="J45" s="1536">
        <f t="shared" si="8"/>
        <v>28.4</v>
      </c>
      <c r="K45" s="1536">
        <f t="shared" si="8"/>
        <v>137.32999999999998</v>
      </c>
      <c r="L45" s="1536">
        <f t="shared" si="8"/>
        <v>144</v>
      </c>
      <c r="M45" s="1536">
        <f t="shared" si="8"/>
        <v>0</v>
      </c>
      <c r="N45" s="276"/>
      <c r="O45" s="259"/>
      <c r="P45" s="260"/>
      <c r="Q45" s="228"/>
      <c r="R45" s="905"/>
      <c r="S45" s="905"/>
      <c r="T45" s="231"/>
      <c r="U45" s="905"/>
      <c r="V45" s="905"/>
      <c r="W45" s="905"/>
    </row>
    <row r="46" spans="1:23" s="901" customFormat="1" ht="13.15" customHeight="1">
      <c r="A46" s="2238"/>
      <c r="B46" s="2241"/>
      <c r="C46" s="2244"/>
      <c r="D46" s="2077" t="s">
        <v>821</v>
      </c>
      <c r="E46" s="2231" t="s">
        <v>41</v>
      </c>
      <c r="F46" s="2235" t="s">
        <v>54</v>
      </c>
      <c r="G46" s="936" t="s">
        <v>144</v>
      </c>
      <c r="H46" s="1542">
        <f>I46+K46</f>
        <v>9.4</v>
      </c>
      <c r="I46" s="1548">
        <v>0</v>
      </c>
      <c r="J46" s="1555"/>
      <c r="K46" s="1550">
        <v>9.4</v>
      </c>
      <c r="L46" s="1551">
        <v>0</v>
      </c>
      <c r="M46" s="1552">
        <v>0</v>
      </c>
      <c r="N46" s="235" t="s">
        <v>147</v>
      </c>
      <c r="O46" s="251" t="s">
        <v>42</v>
      </c>
      <c r="P46" s="252"/>
      <c r="Q46" s="216"/>
      <c r="R46" s="905"/>
      <c r="S46" s="905"/>
      <c r="T46" s="231"/>
      <c r="U46" s="905"/>
      <c r="V46" s="905"/>
      <c r="W46" s="905"/>
    </row>
    <row r="47" spans="1:23" s="901" customFormat="1">
      <c r="A47" s="2239"/>
      <c r="B47" s="2242"/>
      <c r="C47" s="2245"/>
      <c r="D47" s="2078"/>
      <c r="E47" s="2232"/>
      <c r="F47" s="2236"/>
      <c r="G47" s="217" t="s">
        <v>80</v>
      </c>
      <c r="H47" s="1542">
        <f>I47+K47</f>
        <v>0</v>
      </c>
      <c r="I47" s="1543">
        <v>0</v>
      </c>
      <c r="J47" s="1556"/>
      <c r="K47" s="1545">
        <v>0</v>
      </c>
      <c r="L47" s="1553">
        <v>0</v>
      </c>
      <c r="M47" s="1547">
        <v>0</v>
      </c>
      <c r="N47" s="275"/>
      <c r="O47" s="255"/>
      <c r="P47" s="256"/>
      <c r="Q47" s="221"/>
      <c r="R47" s="905"/>
      <c r="S47" s="905"/>
      <c r="T47" s="231"/>
      <c r="U47" s="905"/>
      <c r="V47" s="905"/>
      <c r="W47" s="905"/>
    </row>
    <row r="48" spans="1:23" s="901" customFormat="1">
      <c r="A48" s="2239"/>
      <c r="B48" s="2242"/>
      <c r="C48" s="2245"/>
      <c r="D48" s="2078"/>
      <c r="E48" s="2233"/>
      <c r="F48" s="2237"/>
      <c r="G48" s="217" t="s">
        <v>37</v>
      </c>
      <c r="H48" s="1542">
        <f>I48+K48</f>
        <v>0</v>
      </c>
      <c r="I48" s="1543">
        <v>0</v>
      </c>
      <c r="J48" s="1544"/>
      <c r="K48" s="1545">
        <v>0</v>
      </c>
      <c r="L48" s="1546">
        <v>0</v>
      </c>
      <c r="M48" s="1547"/>
      <c r="N48" s="275"/>
      <c r="O48" s="273"/>
      <c r="P48" s="274"/>
      <c r="Q48" s="223"/>
      <c r="R48" s="905"/>
      <c r="S48" s="905"/>
      <c r="T48" s="231"/>
      <c r="U48" s="905"/>
      <c r="V48" s="905"/>
      <c r="W48" s="905"/>
    </row>
    <row r="49" spans="1:23" s="901" customFormat="1" ht="13.5" thickBot="1">
      <c r="A49" s="2240"/>
      <c r="B49" s="2243"/>
      <c r="C49" s="2246"/>
      <c r="D49" s="2079"/>
      <c r="E49" s="2234"/>
      <c r="F49" s="2234"/>
      <c r="G49" s="224" t="s">
        <v>12</v>
      </c>
      <c r="H49" s="1536">
        <f t="shared" ref="H49:M49" si="9">SUM(H46:H48)</f>
        <v>9.4</v>
      </c>
      <c r="I49" s="1536">
        <f t="shared" si="9"/>
        <v>0</v>
      </c>
      <c r="J49" s="1536">
        <f t="shared" si="9"/>
        <v>0</v>
      </c>
      <c r="K49" s="1536">
        <f t="shared" si="9"/>
        <v>9.4</v>
      </c>
      <c r="L49" s="1536">
        <f t="shared" si="9"/>
        <v>0</v>
      </c>
      <c r="M49" s="1536">
        <f t="shared" si="9"/>
        <v>0</v>
      </c>
      <c r="N49" s="276"/>
      <c r="O49" s="259"/>
      <c r="P49" s="260"/>
      <c r="Q49" s="228"/>
      <c r="R49" s="905"/>
      <c r="S49" s="905"/>
      <c r="T49" s="231"/>
      <c r="U49" s="905"/>
      <c r="V49" s="905"/>
      <c r="W49" s="905"/>
    </row>
    <row r="50" spans="1:23" ht="13.5" thickBot="1">
      <c r="A50" s="211" t="s">
        <v>11</v>
      </c>
      <c r="B50" s="277" t="s">
        <v>11</v>
      </c>
      <c r="C50" s="2216" t="s">
        <v>14</v>
      </c>
      <c r="D50" s="2217"/>
      <c r="E50" s="2217"/>
      <c r="F50" s="2217"/>
      <c r="G50" s="2218"/>
      <c r="H50" s="1571">
        <f t="shared" ref="H50:M50" si="10">H16+H20+H24+H28+H32+H36+H41+H45+H49</f>
        <v>3481.0500000000006</v>
      </c>
      <c r="I50" s="1571">
        <f t="shared" si="10"/>
        <v>121.62</v>
      </c>
      <c r="J50" s="1571">
        <f t="shared" si="10"/>
        <v>42.129999999999995</v>
      </c>
      <c r="K50" s="1571">
        <f t="shared" si="10"/>
        <v>3359.4300000000003</v>
      </c>
      <c r="L50" s="1571">
        <f t="shared" si="10"/>
        <v>5649.58</v>
      </c>
      <c r="M50" s="1571">
        <f t="shared" si="10"/>
        <v>0</v>
      </c>
      <c r="N50" s="278"/>
      <c r="O50" s="279"/>
      <c r="P50" s="279"/>
      <c r="Q50" s="280"/>
      <c r="R50" s="1000"/>
      <c r="S50" s="905"/>
      <c r="T50" s="231"/>
      <c r="U50" s="905"/>
      <c r="V50" s="905"/>
      <c r="W50" s="905"/>
    </row>
    <row r="51" spans="1:23" ht="13.9" customHeight="1" thickBot="1">
      <c r="A51" s="211" t="s">
        <v>11</v>
      </c>
      <c r="B51" s="212" t="s">
        <v>13</v>
      </c>
      <c r="C51" s="2262" t="s">
        <v>168</v>
      </c>
      <c r="D51" s="2263"/>
      <c r="E51" s="2263"/>
      <c r="F51" s="2263"/>
      <c r="G51" s="2263"/>
      <c r="H51" s="2263"/>
      <c r="I51" s="2263"/>
      <c r="J51" s="2263"/>
      <c r="K51" s="2263"/>
      <c r="L51" s="2263"/>
      <c r="M51" s="2263"/>
      <c r="N51" s="2263"/>
      <c r="O51" s="2263"/>
      <c r="P51" s="2263"/>
      <c r="Q51" s="2264"/>
      <c r="R51" s="1000"/>
      <c r="S51" s="905"/>
      <c r="T51" s="231"/>
      <c r="U51" s="905"/>
      <c r="V51" s="905"/>
      <c r="W51" s="905"/>
    </row>
    <row r="52" spans="1:23" ht="13.15" customHeight="1">
      <c r="A52" s="2238" t="s">
        <v>11</v>
      </c>
      <c r="B52" s="2241" t="s">
        <v>13</v>
      </c>
      <c r="C52" s="2244" t="s">
        <v>11</v>
      </c>
      <c r="D52" s="2265" t="s">
        <v>169</v>
      </c>
      <c r="E52" s="2231" t="s">
        <v>41</v>
      </c>
      <c r="F52" s="2235" t="s">
        <v>76</v>
      </c>
      <c r="G52" s="1471" t="s">
        <v>144</v>
      </c>
      <c r="H52" s="1657">
        <f>H56+H60+H64+H68+H72+H76+H80+H89+H93+H102+H109+H113+H117+H122+H126+H130+H134+H138+H154+H142+H150+H146+H106</f>
        <v>56.8</v>
      </c>
      <c r="I52" s="1657">
        <f t="shared" ref="I52:M52" si="11">I56+I60+I64+I68+I72+I76+I80+I89+I93+I102+I109+I113+I117+I122+I126+I130+I134+I138+I154+I142+I150+I146+I106</f>
        <v>3.8</v>
      </c>
      <c r="J52" s="1657">
        <f t="shared" si="11"/>
        <v>0</v>
      </c>
      <c r="K52" s="1657">
        <f t="shared" si="11"/>
        <v>53</v>
      </c>
      <c r="L52" s="1657">
        <f t="shared" si="11"/>
        <v>4929.6999999999989</v>
      </c>
      <c r="M52" s="1657">
        <f t="shared" si="11"/>
        <v>148.1</v>
      </c>
      <c r="N52" s="235"/>
      <c r="O52" s="251"/>
      <c r="P52" s="252"/>
      <c r="Q52" s="216"/>
      <c r="R52" s="1000"/>
      <c r="S52" s="905"/>
      <c r="T52" s="231"/>
      <c r="U52" s="905"/>
      <c r="V52" s="905"/>
      <c r="W52" s="905"/>
    </row>
    <row r="53" spans="1:23">
      <c r="A53" s="2239"/>
      <c r="B53" s="2242"/>
      <c r="C53" s="2245"/>
      <c r="D53" s="2266"/>
      <c r="E53" s="2232"/>
      <c r="F53" s="2236"/>
      <c r="G53" s="1472" t="s">
        <v>80</v>
      </c>
      <c r="H53" s="1658">
        <f>H57+H61+H65+H69+H73+H77+H81+H90+H97+H101+H111+H114+H118+H123+H127+H131+H135+H139+H155+H143+H151+H147+H105</f>
        <v>2541.77</v>
      </c>
      <c r="I53" s="1658">
        <f t="shared" ref="I53:M53" si="12">I57+I61+I65+I69+I73+I77+I81+I90+I97+I101+I111+I114+I118+I123+I127+I131+I135+I139+I155+I143+I151+I147+I105</f>
        <v>1633.86</v>
      </c>
      <c r="J53" s="1658">
        <f t="shared" si="12"/>
        <v>32.44</v>
      </c>
      <c r="K53" s="1658">
        <f t="shared" si="12"/>
        <v>907.9100000000002</v>
      </c>
      <c r="L53" s="1658">
        <f t="shared" si="12"/>
        <v>9031.52</v>
      </c>
      <c r="M53" s="1658">
        <f t="shared" si="12"/>
        <v>4080.8</v>
      </c>
      <c r="N53" s="275"/>
      <c r="O53" s="255"/>
      <c r="P53" s="256"/>
      <c r="Q53" s="221"/>
      <c r="R53" s="1000"/>
      <c r="S53" s="905"/>
      <c r="T53" s="231"/>
      <c r="U53" s="905"/>
      <c r="V53" s="905"/>
      <c r="W53" s="905"/>
    </row>
    <row r="54" spans="1:23">
      <c r="A54" s="2239"/>
      <c r="B54" s="2242"/>
      <c r="C54" s="2245"/>
      <c r="D54" s="2266"/>
      <c r="E54" s="2233"/>
      <c r="F54" s="2237"/>
      <c r="G54" s="1472" t="s">
        <v>37</v>
      </c>
      <c r="H54" s="1658">
        <f>H58+H62+H66+H70+H74+H78+H82+H85+H91+H98+H110+H115+H119+H124+H128+H132+H136+H140+H156+H144+H103+H152+H148+H107</f>
        <v>1251.8200000000002</v>
      </c>
      <c r="I54" s="1658">
        <f t="shared" ref="I54:M54" si="13">I58+I62+I66+I70+I74+I78+I82+I85+I91+I98+I110+I115+I119+I124+I128+I132+I136+I140+I156+I144+I103+I152+I148+I107</f>
        <v>388.12000000000006</v>
      </c>
      <c r="J54" s="1658">
        <f t="shared" si="13"/>
        <v>24.06</v>
      </c>
      <c r="K54" s="1658">
        <f t="shared" si="13"/>
        <v>863.69999999999993</v>
      </c>
      <c r="L54" s="1658">
        <f t="shared" si="13"/>
        <v>3140</v>
      </c>
      <c r="M54" s="1658">
        <f t="shared" si="13"/>
        <v>2013.6</v>
      </c>
      <c r="N54" s="275"/>
      <c r="O54" s="273"/>
      <c r="P54" s="274"/>
      <c r="Q54" s="223"/>
      <c r="R54" s="1000"/>
      <c r="S54" s="905"/>
      <c r="T54" s="231"/>
      <c r="U54" s="905"/>
      <c r="V54" s="905"/>
      <c r="W54" s="905"/>
    </row>
    <row r="55" spans="1:23" ht="13.5" thickBot="1">
      <c r="A55" s="2240"/>
      <c r="B55" s="2243"/>
      <c r="C55" s="2246"/>
      <c r="D55" s="2267"/>
      <c r="E55" s="2234"/>
      <c r="F55" s="2234"/>
      <c r="G55" s="224" t="s">
        <v>12</v>
      </c>
      <c r="H55" s="1668">
        <f>H52+H53+H54</f>
        <v>3850.3900000000003</v>
      </c>
      <c r="I55" s="1668">
        <f t="shared" ref="I55:M55" si="14">I52+I53+I54</f>
        <v>2025.78</v>
      </c>
      <c r="J55" s="1668">
        <f t="shared" si="14"/>
        <v>56.5</v>
      </c>
      <c r="K55" s="1668">
        <f t="shared" si="14"/>
        <v>1824.6100000000001</v>
      </c>
      <c r="L55" s="1668">
        <f t="shared" si="14"/>
        <v>17101.22</v>
      </c>
      <c r="M55" s="1668">
        <f t="shared" si="14"/>
        <v>6242.5</v>
      </c>
      <c r="N55" s="281"/>
      <c r="O55" s="259"/>
      <c r="P55" s="260"/>
      <c r="Q55" s="228"/>
      <c r="R55" s="1000"/>
      <c r="S55" s="905"/>
      <c r="T55" s="231"/>
      <c r="U55" s="905"/>
      <c r="V55" s="905"/>
      <c r="W55" s="905"/>
    </row>
    <row r="56" spans="1:23" ht="13.15" customHeight="1">
      <c r="A56" s="2238"/>
      <c r="B56" s="2241"/>
      <c r="C56" s="2244"/>
      <c r="D56" s="2077" t="s">
        <v>170</v>
      </c>
      <c r="E56" s="2231" t="s">
        <v>41</v>
      </c>
      <c r="F56" s="2235" t="s">
        <v>861</v>
      </c>
      <c r="G56" s="936" t="s">
        <v>144</v>
      </c>
      <c r="H56" s="1554">
        <f>I56+K56</f>
        <v>35</v>
      </c>
      <c r="I56" s="1548">
        <v>0</v>
      </c>
      <c r="J56" s="1555"/>
      <c r="K56" s="1550">
        <v>35</v>
      </c>
      <c r="L56" s="1948">
        <v>3686</v>
      </c>
      <c r="M56" s="1552">
        <v>0</v>
      </c>
      <c r="N56" s="235" t="s">
        <v>147</v>
      </c>
      <c r="O56" s="251" t="s">
        <v>42</v>
      </c>
      <c r="P56" s="252"/>
      <c r="Q56" s="216"/>
      <c r="R56" s="1000"/>
      <c r="S56" s="905"/>
      <c r="T56" s="231"/>
      <c r="U56" s="905"/>
      <c r="V56" s="905"/>
      <c r="W56" s="905"/>
    </row>
    <row r="57" spans="1:23" ht="25.5">
      <c r="A57" s="2239"/>
      <c r="B57" s="2242"/>
      <c r="C57" s="2245"/>
      <c r="D57" s="2078"/>
      <c r="E57" s="2232"/>
      <c r="F57" s="2236"/>
      <c r="G57" s="217" t="s">
        <v>80</v>
      </c>
      <c r="H57" s="1949">
        <f>I57+K57</f>
        <v>450</v>
      </c>
      <c r="I57" s="1543">
        <v>7.4</v>
      </c>
      <c r="J57" s="1544">
        <v>1.9</v>
      </c>
      <c r="K57" s="1953">
        <v>442.6</v>
      </c>
      <c r="L57" s="1952">
        <v>1881</v>
      </c>
      <c r="M57" s="1547">
        <v>0</v>
      </c>
      <c r="N57" s="1944" t="s">
        <v>862</v>
      </c>
      <c r="O57" s="255"/>
      <c r="P57" s="256" t="s">
        <v>42</v>
      </c>
      <c r="Q57" s="221"/>
      <c r="R57" s="1000"/>
      <c r="S57" s="905"/>
      <c r="T57" s="231"/>
      <c r="U57" s="905"/>
      <c r="V57" s="905"/>
      <c r="W57" s="905"/>
    </row>
    <row r="58" spans="1:23">
      <c r="A58" s="2239"/>
      <c r="B58" s="2242"/>
      <c r="C58" s="2245"/>
      <c r="D58" s="2078"/>
      <c r="E58" s="2233"/>
      <c r="F58" s="2237"/>
      <c r="G58" s="217" t="s">
        <v>37</v>
      </c>
      <c r="H58" s="1949">
        <f>I58+K58</f>
        <v>340.4</v>
      </c>
      <c r="I58" s="1669">
        <v>1.5</v>
      </c>
      <c r="J58" s="1544">
        <v>0.6</v>
      </c>
      <c r="K58" s="1953">
        <v>338.9</v>
      </c>
      <c r="L58" s="1546">
        <v>2</v>
      </c>
      <c r="M58" s="1547"/>
      <c r="N58" s="275"/>
      <c r="O58" s="273"/>
      <c r="P58" s="274"/>
      <c r="Q58" s="223"/>
      <c r="R58" s="1000"/>
      <c r="S58" s="905"/>
      <c r="T58" s="231"/>
      <c r="U58" s="905"/>
      <c r="V58" s="905"/>
      <c r="W58" s="905"/>
    </row>
    <row r="59" spans="1:23" ht="13.5" thickBot="1">
      <c r="A59" s="2240"/>
      <c r="B59" s="2243"/>
      <c r="C59" s="2246"/>
      <c r="D59" s="2079"/>
      <c r="E59" s="2234"/>
      <c r="F59" s="2234"/>
      <c r="G59" s="224" t="s">
        <v>12</v>
      </c>
      <c r="H59" s="1536">
        <f t="shared" ref="H59:M59" si="15">SUM(H56:H58)</f>
        <v>825.4</v>
      </c>
      <c r="I59" s="1537">
        <f t="shared" si="15"/>
        <v>8.9</v>
      </c>
      <c r="J59" s="1538">
        <f t="shared" si="15"/>
        <v>2.5</v>
      </c>
      <c r="K59" s="1539">
        <f t="shared" si="15"/>
        <v>816.5</v>
      </c>
      <c r="L59" s="1539">
        <f t="shared" si="15"/>
        <v>5569</v>
      </c>
      <c r="M59" s="1539">
        <f t="shared" si="15"/>
        <v>0</v>
      </c>
      <c r="N59" s="1934"/>
      <c r="O59" s="259"/>
      <c r="P59" s="260"/>
      <c r="Q59" s="228"/>
      <c r="R59" s="905"/>
      <c r="S59" s="905"/>
      <c r="T59" s="905"/>
      <c r="U59" s="905"/>
      <c r="V59" s="905"/>
      <c r="W59" s="905"/>
    </row>
    <row r="60" spans="1:23" ht="13.15" customHeight="1">
      <c r="A60" s="2238"/>
      <c r="B60" s="2241"/>
      <c r="C60" s="2244"/>
      <c r="D60" s="2077" t="s">
        <v>171</v>
      </c>
      <c r="E60" s="2231" t="s">
        <v>41</v>
      </c>
      <c r="F60" s="2235" t="s">
        <v>863</v>
      </c>
      <c r="G60" s="936" t="s">
        <v>144</v>
      </c>
      <c r="H60" s="1554">
        <f>I60+K60</f>
        <v>0</v>
      </c>
      <c r="I60" s="1548">
        <v>0</v>
      </c>
      <c r="J60" s="1555"/>
      <c r="K60" s="1550">
        <v>0</v>
      </c>
      <c r="L60" s="1551">
        <v>58</v>
      </c>
      <c r="M60" s="1552">
        <v>0</v>
      </c>
      <c r="N60" s="2316" t="s">
        <v>864</v>
      </c>
      <c r="O60" s="251"/>
      <c r="P60" s="252" t="s">
        <v>42</v>
      </c>
      <c r="Q60" s="216"/>
      <c r="R60" s="905"/>
      <c r="S60" s="905"/>
      <c r="T60" s="905"/>
      <c r="U60" s="905"/>
      <c r="V60" s="905"/>
      <c r="W60" s="905"/>
    </row>
    <row r="61" spans="1:23">
      <c r="A61" s="2239"/>
      <c r="B61" s="2242"/>
      <c r="C61" s="2245"/>
      <c r="D61" s="2078"/>
      <c r="E61" s="2232"/>
      <c r="F61" s="2236"/>
      <c r="G61" s="217" t="s">
        <v>80</v>
      </c>
      <c r="H61" s="1542">
        <f>I61+K61</f>
        <v>0</v>
      </c>
      <c r="I61" s="1543">
        <v>0</v>
      </c>
      <c r="J61" s="1556"/>
      <c r="K61" s="1545">
        <v>0</v>
      </c>
      <c r="L61" s="1553">
        <v>805</v>
      </c>
      <c r="M61" s="1547">
        <v>0</v>
      </c>
      <c r="N61" s="2317"/>
      <c r="O61" s="255"/>
      <c r="P61" s="256"/>
      <c r="Q61" s="221"/>
      <c r="R61" s="905"/>
      <c r="S61" s="905"/>
      <c r="T61" s="905"/>
      <c r="U61" s="905"/>
      <c r="V61" s="905"/>
      <c r="W61" s="905"/>
    </row>
    <row r="62" spans="1:23">
      <c r="A62" s="2239"/>
      <c r="B62" s="2242"/>
      <c r="C62" s="2245"/>
      <c r="D62" s="2078"/>
      <c r="E62" s="2233"/>
      <c r="F62" s="2237"/>
      <c r="G62" s="217" t="s">
        <v>37</v>
      </c>
      <c r="H62" s="1949">
        <f>I62+K62</f>
        <v>10</v>
      </c>
      <c r="I62" s="1543">
        <v>0</v>
      </c>
      <c r="J62" s="1544">
        <v>0</v>
      </c>
      <c r="K62" s="1953">
        <v>10</v>
      </c>
      <c r="L62" s="1546">
        <v>0</v>
      </c>
      <c r="M62" s="1547">
        <v>0</v>
      </c>
      <c r="N62" s="275"/>
      <c r="O62" s="273"/>
      <c r="P62" s="274"/>
      <c r="Q62" s="223"/>
      <c r="R62" s="905"/>
      <c r="S62" s="905"/>
      <c r="T62" s="905"/>
      <c r="U62" s="905"/>
      <c r="V62" s="905"/>
      <c r="W62" s="905"/>
    </row>
    <row r="63" spans="1:23" ht="21" customHeight="1" thickBot="1">
      <c r="A63" s="2240"/>
      <c r="B63" s="2243"/>
      <c r="C63" s="2246"/>
      <c r="D63" s="2079"/>
      <c r="E63" s="2234"/>
      <c r="F63" s="2234"/>
      <c r="G63" s="224" t="s">
        <v>12</v>
      </c>
      <c r="H63" s="1536">
        <f>SUM(H60:H62)</f>
        <v>10</v>
      </c>
      <c r="I63" s="1537">
        <f>SUM(I60:I62)</f>
        <v>0</v>
      </c>
      <c r="J63" s="1538">
        <f>SUM(J60:J62)</f>
        <v>0</v>
      </c>
      <c r="K63" s="1539">
        <f>SUM(K60:K62)</f>
        <v>10</v>
      </c>
      <c r="L63" s="1539">
        <f t="shared" ref="L63:M63" si="16">SUM(L60:L62)</f>
        <v>863</v>
      </c>
      <c r="M63" s="1539">
        <f t="shared" si="16"/>
        <v>0</v>
      </c>
      <c r="N63" s="1645"/>
      <c r="O63" s="259"/>
      <c r="P63" s="260"/>
      <c r="Q63" s="228"/>
      <c r="R63" s="905"/>
      <c r="S63" s="905"/>
      <c r="T63" s="905"/>
      <c r="U63" s="905"/>
      <c r="V63" s="905"/>
      <c r="W63" s="905"/>
    </row>
    <row r="64" spans="1:23" ht="13.15" customHeight="1">
      <c r="A64" s="2238"/>
      <c r="B64" s="2241"/>
      <c r="C64" s="2244"/>
      <c r="D64" s="2077" t="s">
        <v>172</v>
      </c>
      <c r="E64" s="2231" t="s">
        <v>41</v>
      </c>
      <c r="F64" s="2235" t="s">
        <v>164</v>
      </c>
      <c r="G64" s="936" t="s">
        <v>144</v>
      </c>
      <c r="H64" s="1542">
        <f>I64+K64</f>
        <v>0</v>
      </c>
      <c r="I64" s="1548">
        <v>0</v>
      </c>
      <c r="J64" s="1555"/>
      <c r="K64" s="1550">
        <v>0</v>
      </c>
      <c r="L64" s="1551">
        <v>0</v>
      </c>
      <c r="M64" s="1552">
        <v>0</v>
      </c>
      <c r="N64" s="235" t="s">
        <v>148</v>
      </c>
      <c r="O64" s="251" t="s">
        <v>42</v>
      </c>
      <c r="P64" s="252"/>
      <c r="Q64" s="216"/>
      <c r="R64" s="905"/>
      <c r="S64" s="905"/>
      <c r="T64" s="905"/>
      <c r="U64" s="905"/>
      <c r="V64" s="905"/>
      <c r="W64" s="905"/>
    </row>
    <row r="65" spans="1:23">
      <c r="A65" s="2239"/>
      <c r="B65" s="2242"/>
      <c r="C65" s="2245"/>
      <c r="D65" s="2078"/>
      <c r="E65" s="2232"/>
      <c r="F65" s="2236"/>
      <c r="G65" s="217" t="s">
        <v>80</v>
      </c>
      <c r="H65" s="1949">
        <f>I65+K65</f>
        <v>788.86</v>
      </c>
      <c r="I65" s="1950">
        <v>735.76</v>
      </c>
      <c r="J65" s="1544">
        <v>5.07</v>
      </c>
      <c r="K65" s="1953">
        <v>53.1</v>
      </c>
      <c r="L65" s="1553">
        <v>0</v>
      </c>
      <c r="M65" s="1547">
        <v>0</v>
      </c>
      <c r="N65" s="275"/>
      <c r="O65" s="255"/>
      <c r="P65" s="256"/>
      <c r="Q65" s="221"/>
      <c r="R65" s="905"/>
      <c r="S65" s="905"/>
      <c r="T65" s="905"/>
      <c r="U65" s="905"/>
      <c r="V65" s="905"/>
      <c r="W65" s="905"/>
    </row>
    <row r="66" spans="1:23">
      <c r="A66" s="2239"/>
      <c r="B66" s="2242"/>
      <c r="C66" s="2245"/>
      <c r="D66" s="2078"/>
      <c r="E66" s="2233"/>
      <c r="F66" s="2237"/>
      <c r="G66" s="217" t="s">
        <v>37</v>
      </c>
      <c r="H66" s="1949">
        <f>I66+K66</f>
        <v>139.20000000000002</v>
      </c>
      <c r="I66" s="1950">
        <v>132.4</v>
      </c>
      <c r="J66" s="1951">
        <v>3.17</v>
      </c>
      <c r="K66" s="1953">
        <v>6.8</v>
      </c>
      <c r="L66" s="1546">
        <v>0</v>
      </c>
      <c r="M66" s="1547"/>
      <c r="N66" s="275"/>
      <c r="O66" s="273"/>
      <c r="P66" s="274"/>
      <c r="Q66" s="223"/>
      <c r="R66" s="905"/>
      <c r="S66" s="905"/>
      <c r="T66" s="905"/>
      <c r="U66" s="905"/>
      <c r="V66" s="905"/>
      <c r="W66" s="905"/>
    </row>
    <row r="67" spans="1:23" ht="26.45" customHeight="1" thickBot="1">
      <c r="A67" s="2240"/>
      <c r="B67" s="2243"/>
      <c r="C67" s="2246"/>
      <c r="D67" s="2079"/>
      <c r="E67" s="2234"/>
      <c r="F67" s="2234"/>
      <c r="G67" s="224" t="s">
        <v>12</v>
      </c>
      <c r="H67" s="1536">
        <f>SUM(H64:H66)</f>
        <v>928.06000000000006</v>
      </c>
      <c r="I67" s="1537">
        <f>SUM(I64:I66)</f>
        <v>868.16</v>
      </c>
      <c r="J67" s="1538">
        <f>SUM(J64:J66)</f>
        <v>8.24</v>
      </c>
      <c r="K67" s="1539">
        <f>SUM(K64:K66)</f>
        <v>59.9</v>
      </c>
      <c r="L67" s="1539">
        <f t="shared" ref="L67:M67" si="17">SUM(L64:L66)</f>
        <v>0</v>
      </c>
      <c r="M67" s="1539">
        <f t="shared" si="17"/>
        <v>0</v>
      </c>
      <c r="N67" s="276"/>
      <c r="O67" s="259"/>
      <c r="P67" s="260"/>
      <c r="Q67" s="228"/>
      <c r="R67" s="905"/>
      <c r="S67" s="905"/>
      <c r="T67" s="905"/>
      <c r="U67" s="905"/>
      <c r="V67" s="905"/>
      <c r="W67" s="905"/>
    </row>
    <row r="68" spans="1:23" ht="13.15" customHeight="1">
      <c r="A68" s="2238"/>
      <c r="B68" s="2241"/>
      <c r="C68" s="2244"/>
      <c r="D68" s="2077" t="s">
        <v>173</v>
      </c>
      <c r="E68" s="2231" t="s">
        <v>41</v>
      </c>
      <c r="F68" s="2235" t="s">
        <v>164</v>
      </c>
      <c r="G68" s="936" t="s">
        <v>144</v>
      </c>
      <c r="H68" s="1542">
        <f>I68+K68</f>
        <v>0</v>
      </c>
      <c r="I68" s="1548">
        <v>0</v>
      </c>
      <c r="J68" s="1549">
        <v>0</v>
      </c>
      <c r="K68" s="1550">
        <v>0</v>
      </c>
      <c r="L68" s="1551">
        <v>0</v>
      </c>
      <c r="M68" s="1552">
        <v>0</v>
      </c>
      <c r="N68" s="235" t="s">
        <v>148</v>
      </c>
      <c r="O68" s="251" t="s">
        <v>42</v>
      </c>
      <c r="P68" s="252"/>
      <c r="Q68" s="216"/>
      <c r="R68" s="905"/>
      <c r="S68" s="905"/>
      <c r="T68" s="905"/>
      <c r="U68" s="905"/>
      <c r="V68" s="905"/>
      <c r="W68" s="905"/>
    </row>
    <row r="69" spans="1:23">
      <c r="A69" s="2239"/>
      <c r="B69" s="2242"/>
      <c r="C69" s="2245"/>
      <c r="D69" s="2078"/>
      <c r="E69" s="2232"/>
      <c r="F69" s="2236"/>
      <c r="G69" s="217" t="s">
        <v>80</v>
      </c>
      <c r="H69" s="1949">
        <f>I69+K69</f>
        <v>761.3</v>
      </c>
      <c r="I69" s="1950">
        <v>622.6</v>
      </c>
      <c r="J69" s="1544">
        <v>5.48</v>
      </c>
      <c r="K69" s="1953">
        <v>138.69999999999999</v>
      </c>
      <c r="L69" s="1553">
        <v>0</v>
      </c>
      <c r="M69" s="1547">
        <v>0</v>
      </c>
      <c r="N69" s="275"/>
      <c r="O69" s="255"/>
      <c r="P69" s="256"/>
      <c r="Q69" s="221"/>
      <c r="R69" s="905"/>
      <c r="S69" s="905"/>
      <c r="T69" s="905"/>
      <c r="U69" s="905"/>
      <c r="V69" s="905"/>
      <c r="W69" s="905"/>
    </row>
    <row r="70" spans="1:23">
      <c r="A70" s="2239"/>
      <c r="B70" s="2242"/>
      <c r="C70" s="2245"/>
      <c r="D70" s="2078"/>
      <c r="E70" s="2233"/>
      <c r="F70" s="2237"/>
      <c r="G70" s="217" t="s">
        <v>37</v>
      </c>
      <c r="H70" s="1949">
        <f>I70+K70</f>
        <v>221.20000000000002</v>
      </c>
      <c r="I70" s="1950">
        <v>171.3</v>
      </c>
      <c r="J70" s="1951">
        <v>3.27</v>
      </c>
      <c r="K70" s="1953">
        <v>49.9</v>
      </c>
      <c r="L70" s="1546">
        <v>0</v>
      </c>
      <c r="M70" s="1547"/>
      <c r="N70" s="275"/>
      <c r="O70" s="273"/>
      <c r="P70" s="274"/>
      <c r="Q70" s="223"/>
      <c r="R70" s="905"/>
      <c r="S70" s="905"/>
      <c r="T70" s="905"/>
      <c r="U70" s="905"/>
      <c r="V70" s="905"/>
      <c r="W70" s="905"/>
    </row>
    <row r="71" spans="1:23" ht="13.5" thickBot="1">
      <c r="A71" s="2240"/>
      <c r="B71" s="2243"/>
      <c r="C71" s="2246"/>
      <c r="D71" s="2079"/>
      <c r="E71" s="2234"/>
      <c r="F71" s="2234"/>
      <c r="G71" s="224" t="s">
        <v>12</v>
      </c>
      <c r="H71" s="1536">
        <f>SUM(H68:H70)</f>
        <v>982.5</v>
      </c>
      <c r="I71" s="1537">
        <f>SUM(I68:I70)</f>
        <v>793.90000000000009</v>
      </c>
      <c r="J71" s="1538">
        <f>SUM(J68:J70)</f>
        <v>8.75</v>
      </c>
      <c r="K71" s="1539">
        <f>SUM(K68:K70)</f>
        <v>188.6</v>
      </c>
      <c r="L71" s="1539">
        <f t="shared" ref="L71:M71" si="18">SUM(L68:L70)</f>
        <v>0</v>
      </c>
      <c r="M71" s="1539">
        <f t="shared" si="18"/>
        <v>0</v>
      </c>
      <c r="N71" s="276"/>
      <c r="O71" s="259"/>
      <c r="P71" s="260"/>
      <c r="Q71" s="228"/>
      <c r="R71" s="905"/>
      <c r="S71" s="905"/>
      <c r="T71" s="905"/>
      <c r="U71" s="905"/>
      <c r="V71" s="905"/>
      <c r="W71" s="905"/>
    </row>
    <row r="72" spans="1:23" ht="13.15" customHeight="1">
      <c r="A72" s="2238"/>
      <c r="B72" s="2241"/>
      <c r="C72" s="2244"/>
      <c r="D72" s="2077" t="s">
        <v>174</v>
      </c>
      <c r="E72" s="2231" t="s">
        <v>41</v>
      </c>
      <c r="F72" s="2235" t="s">
        <v>179</v>
      </c>
      <c r="G72" s="936" t="s">
        <v>144</v>
      </c>
      <c r="H72" s="1542">
        <f>I72+K72</f>
        <v>0</v>
      </c>
      <c r="I72" s="1548">
        <v>0</v>
      </c>
      <c r="J72" s="1549">
        <v>0</v>
      </c>
      <c r="K72" s="1550">
        <v>0</v>
      </c>
      <c r="L72" s="1551">
        <v>405</v>
      </c>
      <c r="M72" s="1552">
        <v>0</v>
      </c>
      <c r="N72" s="235" t="s">
        <v>147</v>
      </c>
      <c r="O72" s="251" t="s">
        <v>42</v>
      </c>
      <c r="P72" s="252"/>
      <c r="Q72" s="216"/>
      <c r="R72" s="905"/>
      <c r="S72" s="905"/>
      <c r="T72" s="905"/>
      <c r="U72" s="905"/>
      <c r="V72" s="905"/>
      <c r="W72" s="905"/>
    </row>
    <row r="73" spans="1:23" ht="25.5">
      <c r="A73" s="2239"/>
      <c r="B73" s="2242"/>
      <c r="C73" s="2245"/>
      <c r="D73" s="2078"/>
      <c r="E73" s="2232"/>
      <c r="F73" s="2236"/>
      <c r="G73" s="217" t="s">
        <v>80</v>
      </c>
      <c r="H73" s="1949">
        <f>I73+K73</f>
        <v>75</v>
      </c>
      <c r="I73" s="1543">
        <v>1.8</v>
      </c>
      <c r="J73" s="1544">
        <v>1.77</v>
      </c>
      <c r="K73" s="1953">
        <v>73.2</v>
      </c>
      <c r="L73" s="1553">
        <v>846</v>
      </c>
      <c r="M73" s="1547">
        <v>0</v>
      </c>
      <c r="N73" s="325" t="s">
        <v>865</v>
      </c>
      <c r="O73" s="255"/>
      <c r="P73" s="256" t="s">
        <v>42</v>
      </c>
      <c r="Q73" s="221"/>
      <c r="R73" s="905"/>
      <c r="S73" s="905"/>
      <c r="T73" s="905"/>
      <c r="U73" s="905"/>
      <c r="V73" s="905"/>
      <c r="W73" s="905"/>
    </row>
    <row r="74" spans="1:23">
      <c r="A74" s="2239"/>
      <c r="B74" s="2242"/>
      <c r="C74" s="2245"/>
      <c r="D74" s="2078"/>
      <c r="E74" s="2233"/>
      <c r="F74" s="2237"/>
      <c r="G74" s="124" t="s">
        <v>37</v>
      </c>
      <c r="H74" s="1542">
        <f>I74+K74</f>
        <v>151.30000000000001</v>
      </c>
      <c r="I74" s="1543">
        <v>1.3</v>
      </c>
      <c r="J74" s="1544">
        <v>1.28</v>
      </c>
      <c r="K74" s="1545">
        <v>150</v>
      </c>
      <c r="L74" s="1546">
        <v>0</v>
      </c>
      <c r="M74" s="1547"/>
      <c r="N74" s="282"/>
      <c r="O74" s="273"/>
      <c r="P74" s="274"/>
      <c r="Q74" s="223"/>
      <c r="R74" s="905"/>
      <c r="S74" s="905"/>
      <c r="T74" s="905"/>
      <c r="U74" s="905"/>
      <c r="V74" s="905"/>
      <c r="W74" s="905"/>
    </row>
    <row r="75" spans="1:23" ht="13.5" thickBot="1">
      <c r="A75" s="2240"/>
      <c r="B75" s="2243"/>
      <c r="C75" s="2246"/>
      <c r="D75" s="2079"/>
      <c r="E75" s="2234"/>
      <c r="F75" s="2234"/>
      <c r="G75" s="224" t="s">
        <v>12</v>
      </c>
      <c r="H75" s="1536">
        <f>SUM(H72:H74)</f>
        <v>226.3</v>
      </c>
      <c r="I75" s="1537">
        <f>SUM(I72:I74)</f>
        <v>3.1</v>
      </c>
      <c r="J75" s="1538">
        <f>SUM(J72:J74)</f>
        <v>3.05</v>
      </c>
      <c r="K75" s="1539">
        <f>SUM(K72:K74)</f>
        <v>223.2</v>
      </c>
      <c r="L75" s="1539">
        <f t="shared" ref="L75:M75" si="19">SUM(L72:L74)</f>
        <v>1251</v>
      </c>
      <c r="M75" s="1539">
        <f t="shared" si="19"/>
        <v>0</v>
      </c>
      <c r="N75" s="1001"/>
      <c r="O75" s="259"/>
      <c r="P75" s="260"/>
      <c r="Q75" s="228"/>
      <c r="R75" s="905"/>
      <c r="S75" s="905"/>
      <c r="T75" s="905"/>
      <c r="U75" s="905"/>
      <c r="V75" s="905"/>
      <c r="W75" s="905"/>
    </row>
    <row r="76" spans="1:23" ht="13.15" customHeight="1">
      <c r="A76" s="2238"/>
      <c r="B76" s="2241"/>
      <c r="C76" s="2244"/>
      <c r="D76" s="2077" t="s">
        <v>175</v>
      </c>
      <c r="E76" s="2231" t="s">
        <v>41</v>
      </c>
      <c r="F76" s="2235" t="s">
        <v>179</v>
      </c>
      <c r="G76" s="936" t="s">
        <v>144</v>
      </c>
      <c r="H76" s="1554">
        <f>I76+K76</f>
        <v>0</v>
      </c>
      <c r="I76" s="1548">
        <v>0</v>
      </c>
      <c r="J76" s="1549">
        <v>0</v>
      </c>
      <c r="K76" s="1550">
        <v>0</v>
      </c>
      <c r="L76" s="1551">
        <v>0</v>
      </c>
      <c r="M76" s="1552">
        <v>0</v>
      </c>
      <c r="N76" s="235" t="s">
        <v>147</v>
      </c>
      <c r="O76" s="251" t="s">
        <v>42</v>
      </c>
      <c r="P76" s="283"/>
      <c r="Q76" s="216"/>
      <c r="R76" s="905"/>
      <c r="S76" s="905"/>
      <c r="T76" s="905"/>
      <c r="U76" s="905"/>
      <c r="V76" s="905"/>
      <c r="W76" s="905"/>
    </row>
    <row r="77" spans="1:23">
      <c r="A77" s="2239"/>
      <c r="B77" s="2242"/>
      <c r="C77" s="2245"/>
      <c r="D77" s="2078"/>
      <c r="E77" s="2232"/>
      <c r="F77" s="2236"/>
      <c r="G77" s="217" t="s">
        <v>80</v>
      </c>
      <c r="H77" s="1949">
        <f>I77+K77</f>
        <v>80.209999999999994</v>
      </c>
      <c r="I77" s="1543">
        <v>0</v>
      </c>
      <c r="J77" s="1544">
        <v>0</v>
      </c>
      <c r="K77" s="1953">
        <v>80.209999999999994</v>
      </c>
      <c r="L77" s="1553">
        <v>261</v>
      </c>
      <c r="M77" s="1547">
        <v>0</v>
      </c>
      <c r="N77" s="275" t="s">
        <v>148</v>
      </c>
      <c r="O77" s="255"/>
      <c r="P77" s="284" t="s">
        <v>42</v>
      </c>
      <c r="Q77" s="221"/>
      <c r="R77" s="905"/>
      <c r="S77" s="905"/>
      <c r="T77" s="905"/>
      <c r="U77" s="905"/>
      <c r="V77" s="905"/>
      <c r="W77" s="905"/>
    </row>
    <row r="78" spans="1:23">
      <c r="A78" s="2239"/>
      <c r="B78" s="2242"/>
      <c r="C78" s="2245"/>
      <c r="D78" s="2078"/>
      <c r="E78" s="2233"/>
      <c r="F78" s="2237"/>
      <c r="G78" s="217" t="s">
        <v>37</v>
      </c>
      <c r="H78" s="1542">
        <f>I78+K78</f>
        <v>150</v>
      </c>
      <c r="I78" s="1543">
        <v>0</v>
      </c>
      <c r="J78" s="1544">
        <v>0</v>
      </c>
      <c r="K78" s="1545">
        <v>150</v>
      </c>
      <c r="L78" s="1553">
        <v>120</v>
      </c>
      <c r="M78" s="1547"/>
      <c r="N78" s="254"/>
      <c r="O78" s="273"/>
      <c r="P78" s="285"/>
      <c r="Q78" s="223"/>
      <c r="R78" s="905"/>
      <c r="S78" s="905"/>
      <c r="T78" s="905"/>
      <c r="U78" s="905"/>
      <c r="V78" s="905"/>
      <c r="W78" s="905"/>
    </row>
    <row r="79" spans="1:23" ht="13.5" thickBot="1">
      <c r="A79" s="2240"/>
      <c r="B79" s="2243"/>
      <c r="C79" s="2246"/>
      <c r="D79" s="2079"/>
      <c r="E79" s="2234"/>
      <c r="F79" s="2234"/>
      <c r="G79" s="224" t="s">
        <v>12</v>
      </c>
      <c r="H79" s="1536">
        <f>SUM(H76:H78)</f>
        <v>230.20999999999998</v>
      </c>
      <c r="I79" s="1537">
        <f>SUM(I76:I78)</f>
        <v>0</v>
      </c>
      <c r="J79" s="1538">
        <f>SUM(J76:J78)</f>
        <v>0</v>
      </c>
      <c r="K79" s="1539">
        <f>SUM(K76:K78)</f>
        <v>230.20999999999998</v>
      </c>
      <c r="L79" s="1539">
        <f t="shared" ref="L79:M79" si="20">SUM(L76:L78)</f>
        <v>381</v>
      </c>
      <c r="M79" s="1539">
        <f t="shared" si="20"/>
        <v>0</v>
      </c>
      <c r="N79" s="1001"/>
      <c r="O79" s="259"/>
      <c r="P79" s="286"/>
      <c r="Q79" s="228"/>
      <c r="R79" s="905"/>
      <c r="S79" s="905"/>
      <c r="T79" s="905"/>
      <c r="U79" s="905"/>
      <c r="V79" s="905"/>
      <c r="W79" s="905"/>
    </row>
    <row r="80" spans="1:23" ht="13.15" customHeight="1">
      <c r="A80" s="2238"/>
      <c r="B80" s="2241"/>
      <c r="C80" s="2244"/>
      <c r="D80" s="2077" t="s">
        <v>176</v>
      </c>
      <c r="E80" s="2231" t="s">
        <v>41</v>
      </c>
      <c r="F80" s="2235" t="s">
        <v>158</v>
      </c>
      <c r="G80" s="936" t="s">
        <v>144</v>
      </c>
      <c r="H80" s="1554">
        <f>I80+K80</f>
        <v>0</v>
      </c>
      <c r="I80" s="1548">
        <v>0</v>
      </c>
      <c r="J80" s="1555"/>
      <c r="K80" s="1550">
        <v>0</v>
      </c>
      <c r="L80" s="1551">
        <v>0</v>
      </c>
      <c r="M80" s="1552">
        <v>0</v>
      </c>
      <c r="N80" s="282" t="s">
        <v>866</v>
      </c>
      <c r="O80" s="255"/>
      <c r="P80" s="256" t="s">
        <v>42</v>
      </c>
      <c r="Q80" s="216"/>
      <c r="R80" s="905"/>
      <c r="S80" s="905"/>
      <c r="T80" s="905"/>
      <c r="U80" s="905"/>
      <c r="V80" s="905"/>
      <c r="W80" s="905"/>
    </row>
    <row r="81" spans="1:23">
      <c r="A81" s="2239"/>
      <c r="B81" s="2242"/>
      <c r="C81" s="2245"/>
      <c r="D81" s="2078"/>
      <c r="E81" s="2232"/>
      <c r="F81" s="2236"/>
      <c r="G81" s="217" t="s">
        <v>80</v>
      </c>
      <c r="H81" s="1542">
        <f>I81+K81</f>
        <v>0</v>
      </c>
      <c r="I81" s="1543">
        <v>0</v>
      </c>
      <c r="J81" s="1556"/>
      <c r="K81" s="1545">
        <v>0</v>
      </c>
      <c r="L81" s="1553">
        <v>0</v>
      </c>
      <c r="M81" s="1547">
        <v>0</v>
      </c>
      <c r="N81" s="254" t="s">
        <v>867</v>
      </c>
      <c r="O81" s="255"/>
      <c r="P81" s="256" t="s">
        <v>42</v>
      </c>
      <c r="Q81" s="221"/>
      <c r="R81" s="905"/>
      <c r="S81" s="905"/>
      <c r="T81" s="905"/>
      <c r="U81" s="905"/>
      <c r="V81" s="905"/>
      <c r="W81" s="905"/>
    </row>
    <row r="82" spans="1:23">
      <c r="A82" s="2239"/>
      <c r="B82" s="2242"/>
      <c r="C82" s="2245"/>
      <c r="D82" s="2078"/>
      <c r="E82" s="2233"/>
      <c r="F82" s="2237"/>
      <c r="G82" s="217" t="s">
        <v>37</v>
      </c>
      <c r="H82" s="1542">
        <f>I82+K82</f>
        <v>0</v>
      </c>
      <c r="I82" s="1669">
        <v>0</v>
      </c>
      <c r="J82" s="1556"/>
      <c r="K82" s="1670">
        <v>0</v>
      </c>
      <c r="L82" s="1553">
        <v>0</v>
      </c>
      <c r="M82" s="1547">
        <v>0</v>
      </c>
      <c r="N82" s="282" t="s">
        <v>868</v>
      </c>
      <c r="O82" s="273"/>
      <c r="P82" s="274" t="s">
        <v>42</v>
      </c>
      <c r="Q82" s="223"/>
      <c r="R82" s="905"/>
      <c r="S82" s="905"/>
      <c r="T82" s="905"/>
      <c r="U82" s="905"/>
      <c r="V82" s="905"/>
      <c r="W82" s="905"/>
    </row>
    <row r="83" spans="1:23">
      <c r="A83" s="2239"/>
      <c r="B83" s="2242"/>
      <c r="C83" s="2245"/>
      <c r="D83" s="2078"/>
      <c r="E83" s="2233"/>
      <c r="F83" s="2233"/>
      <c r="G83" s="124"/>
      <c r="H83" s="1559"/>
      <c r="I83" s="1560"/>
      <c r="J83" s="1561"/>
      <c r="K83" s="1562"/>
      <c r="L83" s="1563"/>
      <c r="M83" s="1564"/>
      <c r="N83" s="541"/>
      <c r="O83" s="273"/>
      <c r="P83" s="274"/>
      <c r="Q83" s="223"/>
      <c r="R83" s="905"/>
      <c r="S83" s="905"/>
      <c r="T83" s="905"/>
      <c r="U83" s="905"/>
      <c r="V83" s="905"/>
      <c r="W83" s="905"/>
    </row>
    <row r="84" spans="1:23" ht="13.5" thickBot="1">
      <c r="A84" s="2240"/>
      <c r="B84" s="2243"/>
      <c r="C84" s="2246"/>
      <c r="D84" s="2079"/>
      <c r="E84" s="2234"/>
      <c r="F84" s="2234"/>
      <c r="G84" s="224" t="s">
        <v>12</v>
      </c>
      <c r="H84" s="1536">
        <f>SUM(H80:H83)</f>
        <v>0</v>
      </c>
      <c r="I84" s="1537">
        <f>SUM(I80:I82)</f>
        <v>0</v>
      </c>
      <c r="J84" s="1538">
        <f>SUM(J80:J82)</f>
        <v>0</v>
      </c>
      <c r="K84" s="1539">
        <f>SUM(K80:K82)</f>
        <v>0</v>
      </c>
      <c r="L84" s="1540">
        <f>SUM(L80:L83)</f>
        <v>0</v>
      </c>
      <c r="M84" s="1541">
        <f>SUM(M80:M83)</f>
        <v>0</v>
      </c>
      <c r="N84" s="541"/>
      <c r="O84" s="259"/>
      <c r="P84" s="260"/>
      <c r="Q84" s="228"/>
      <c r="R84" s="905"/>
      <c r="S84" s="905"/>
      <c r="T84" s="905"/>
      <c r="U84" s="905"/>
      <c r="V84" s="905"/>
      <c r="W84" s="905"/>
    </row>
    <row r="85" spans="1:23" ht="13.15" customHeight="1">
      <c r="A85" s="2238"/>
      <c r="B85" s="2241"/>
      <c r="C85" s="2244"/>
      <c r="D85" s="2077" t="s">
        <v>177</v>
      </c>
      <c r="E85" s="2231" t="s">
        <v>41</v>
      </c>
      <c r="F85" s="2235" t="s">
        <v>179</v>
      </c>
      <c r="G85" s="936" t="s">
        <v>37</v>
      </c>
      <c r="H85" s="1554">
        <f>I85+K85</f>
        <v>0</v>
      </c>
      <c r="I85" s="1548">
        <v>0</v>
      </c>
      <c r="J85" s="1555"/>
      <c r="K85" s="1550">
        <v>0</v>
      </c>
      <c r="L85" s="1551">
        <v>0</v>
      </c>
      <c r="M85" s="1552">
        <v>0</v>
      </c>
      <c r="N85" s="287" t="s">
        <v>148</v>
      </c>
      <c r="O85" s="251"/>
      <c r="P85" s="252"/>
      <c r="Q85" s="216"/>
      <c r="R85" s="905"/>
      <c r="S85" s="905"/>
      <c r="T85" s="905"/>
      <c r="U85" s="905"/>
      <c r="V85" s="905"/>
      <c r="W85" s="905"/>
    </row>
    <row r="86" spans="1:23">
      <c r="A86" s="2239"/>
      <c r="B86" s="2242"/>
      <c r="C86" s="2245"/>
      <c r="D86" s="2078"/>
      <c r="E86" s="2232"/>
      <c r="F86" s="2236"/>
      <c r="G86" s="217" t="s">
        <v>56</v>
      </c>
      <c r="H86" s="1542">
        <f>I86+K86</f>
        <v>0</v>
      </c>
      <c r="I86" s="1543">
        <v>0</v>
      </c>
      <c r="J86" s="1556"/>
      <c r="K86" s="1545">
        <v>0</v>
      </c>
      <c r="L86" s="1553">
        <v>0</v>
      </c>
      <c r="M86" s="1547">
        <v>0</v>
      </c>
      <c r="N86" s="288"/>
      <c r="O86" s="255"/>
      <c r="P86" s="256"/>
      <c r="Q86" s="221"/>
      <c r="R86" s="905"/>
      <c r="S86" s="905"/>
      <c r="T86" s="905"/>
      <c r="U86" s="905"/>
      <c r="V86" s="905"/>
      <c r="W86" s="905"/>
    </row>
    <row r="87" spans="1:23">
      <c r="A87" s="2239"/>
      <c r="B87" s="2242"/>
      <c r="C87" s="2245"/>
      <c r="D87" s="2078"/>
      <c r="E87" s="2233"/>
      <c r="F87" s="2237"/>
      <c r="G87" s="124"/>
      <c r="H87" s="1559"/>
      <c r="I87" s="1560"/>
      <c r="J87" s="1561"/>
      <c r="K87" s="1562"/>
      <c r="L87" s="1563"/>
      <c r="M87" s="1564"/>
      <c r="N87" s="288"/>
      <c r="O87" s="273"/>
      <c r="P87" s="274"/>
      <c r="Q87" s="223"/>
      <c r="R87" s="905"/>
      <c r="S87" s="905"/>
      <c r="T87" s="905"/>
      <c r="U87" s="905"/>
      <c r="V87" s="905"/>
      <c r="W87" s="905"/>
    </row>
    <row r="88" spans="1:23" ht="20.45" customHeight="1" thickBot="1">
      <c r="A88" s="2240"/>
      <c r="B88" s="2243"/>
      <c r="C88" s="2246"/>
      <c r="D88" s="2079"/>
      <c r="E88" s="2234"/>
      <c r="F88" s="2234"/>
      <c r="G88" s="224" t="s">
        <v>12</v>
      </c>
      <c r="H88" s="1536">
        <f t="shared" ref="H88:M88" si="21">SUM(H85:H87)</f>
        <v>0</v>
      </c>
      <c r="I88" s="1537">
        <f t="shared" si="21"/>
        <v>0</v>
      </c>
      <c r="J88" s="1538">
        <f t="shared" si="21"/>
        <v>0</v>
      </c>
      <c r="K88" s="1539">
        <f t="shared" si="21"/>
        <v>0</v>
      </c>
      <c r="L88" s="1540">
        <f>SUM(L85:L87)</f>
        <v>0</v>
      </c>
      <c r="M88" s="1541">
        <f t="shared" si="21"/>
        <v>0</v>
      </c>
      <c r="N88" s="225"/>
      <c r="O88" s="259"/>
      <c r="P88" s="260"/>
      <c r="Q88" s="228"/>
      <c r="R88" s="905"/>
      <c r="S88" s="905"/>
      <c r="T88" s="905"/>
      <c r="U88" s="905"/>
      <c r="V88" s="905"/>
      <c r="W88" s="905"/>
    </row>
    <row r="89" spans="1:23" ht="13.15" customHeight="1">
      <c r="A89" s="2238"/>
      <c r="B89" s="2241"/>
      <c r="C89" s="2244"/>
      <c r="D89" s="2077" t="s">
        <v>178</v>
      </c>
      <c r="E89" s="2231" t="s">
        <v>41</v>
      </c>
      <c r="F89" s="2235" t="s">
        <v>179</v>
      </c>
      <c r="G89" s="936" t="s">
        <v>144</v>
      </c>
      <c r="H89" s="1554">
        <f>I89+K89</f>
        <v>0</v>
      </c>
      <c r="I89" s="1548">
        <v>0</v>
      </c>
      <c r="J89" s="1549">
        <v>0</v>
      </c>
      <c r="K89" s="1550">
        <v>0</v>
      </c>
      <c r="L89" s="1551">
        <v>306.89999999999998</v>
      </c>
      <c r="M89" s="1552">
        <v>0</v>
      </c>
      <c r="N89" s="1671" t="s">
        <v>180</v>
      </c>
      <c r="O89" s="251" t="s">
        <v>42</v>
      </c>
      <c r="P89" s="252"/>
      <c r="Q89" s="216"/>
      <c r="R89" s="905"/>
      <c r="S89" s="905"/>
      <c r="T89" s="905"/>
      <c r="U89" s="905"/>
      <c r="V89" s="905"/>
      <c r="W89" s="905"/>
    </row>
    <row r="90" spans="1:23">
      <c r="A90" s="2239"/>
      <c r="B90" s="2242"/>
      <c r="C90" s="2245"/>
      <c r="D90" s="2078"/>
      <c r="E90" s="2232"/>
      <c r="F90" s="2236"/>
      <c r="G90" s="217" t="s">
        <v>80</v>
      </c>
      <c r="H90" s="1949">
        <f>I90+K90</f>
        <v>76</v>
      </c>
      <c r="I90" s="1543">
        <v>5</v>
      </c>
      <c r="J90" s="1544">
        <v>3.73</v>
      </c>
      <c r="K90" s="1953">
        <v>71</v>
      </c>
      <c r="L90" s="1553">
        <v>1663</v>
      </c>
      <c r="M90" s="1547">
        <v>0</v>
      </c>
      <c r="N90" s="236" t="s">
        <v>147</v>
      </c>
      <c r="O90" s="255" t="s">
        <v>42</v>
      </c>
      <c r="P90" s="256"/>
      <c r="Q90" s="221"/>
      <c r="R90" s="905"/>
      <c r="S90" s="905"/>
      <c r="T90" s="905"/>
      <c r="U90" s="905"/>
      <c r="V90" s="905"/>
      <c r="W90" s="905"/>
    </row>
    <row r="91" spans="1:23" ht="34.9" customHeight="1">
      <c r="A91" s="2239"/>
      <c r="B91" s="2242"/>
      <c r="C91" s="2245"/>
      <c r="D91" s="2078"/>
      <c r="E91" s="2233"/>
      <c r="F91" s="2237"/>
      <c r="G91" s="1644" t="s">
        <v>37</v>
      </c>
      <c r="H91" s="1565">
        <f>I91+K91</f>
        <v>2</v>
      </c>
      <c r="I91" s="1566">
        <v>2</v>
      </c>
      <c r="J91" s="1567">
        <v>2</v>
      </c>
      <c r="K91" s="1568">
        <v>0</v>
      </c>
      <c r="L91" s="1569">
        <v>0</v>
      </c>
      <c r="M91" s="1570">
        <v>0</v>
      </c>
      <c r="N91" s="1672" t="s">
        <v>869</v>
      </c>
      <c r="O91" s="273"/>
      <c r="P91" s="274" t="s">
        <v>42</v>
      </c>
      <c r="Q91" s="223"/>
      <c r="R91" s="905"/>
      <c r="S91" s="905"/>
      <c r="T91" s="905"/>
      <c r="U91" s="905"/>
      <c r="V91" s="905"/>
      <c r="W91" s="905"/>
    </row>
    <row r="92" spans="1:23" ht="13.5" thickBot="1">
      <c r="A92" s="2240"/>
      <c r="B92" s="2243"/>
      <c r="C92" s="2246"/>
      <c r="D92" s="2079"/>
      <c r="E92" s="2234"/>
      <c r="F92" s="2234"/>
      <c r="G92" s="224" t="s">
        <v>12</v>
      </c>
      <c r="H92" s="1536">
        <f>SUM(H89:H91)</f>
        <v>78</v>
      </c>
      <c r="I92" s="1537">
        <f>SUM(I89:I91)</f>
        <v>7</v>
      </c>
      <c r="J92" s="1538">
        <f>SUM(J89:J91)</f>
        <v>5.73</v>
      </c>
      <c r="K92" s="1539">
        <f>SUM(K89:K91)</f>
        <v>71</v>
      </c>
      <c r="L92" s="1539">
        <f t="shared" ref="L92:M92" si="22">SUM(L89:L91)</f>
        <v>1969.9</v>
      </c>
      <c r="M92" s="1539">
        <f t="shared" si="22"/>
        <v>0</v>
      </c>
      <c r="N92" s="1673"/>
      <c r="O92" s="259"/>
      <c r="P92" s="260"/>
      <c r="Q92" s="228"/>
      <c r="R92" s="905"/>
      <c r="S92" s="905"/>
      <c r="T92" s="905"/>
      <c r="U92" s="905"/>
      <c r="V92" s="905"/>
      <c r="W92" s="905"/>
    </row>
    <row r="93" spans="1:23" ht="13.15" customHeight="1">
      <c r="A93" s="2238"/>
      <c r="B93" s="2241"/>
      <c r="C93" s="2244"/>
      <c r="D93" s="2077" t="s">
        <v>181</v>
      </c>
      <c r="E93" s="2231" t="s">
        <v>41</v>
      </c>
      <c r="F93" s="2235" t="s">
        <v>54</v>
      </c>
      <c r="G93" s="936" t="s">
        <v>144</v>
      </c>
      <c r="H93" s="1554">
        <f>I93+K93</f>
        <v>0</v>
      </c>
      <c r="I93" s="1548">
        <v>0</v>
      </c>
      <c r="J93" s="1555"/>
      <c r="K93" s="1550">
        <v>0</v>
      </c>
      <c r="L93" s="1551">
        <v>0</v>
      </c>
      <c r="M93" s="1552">
        <v>0</v>
      </c>
      <c r="N93" s="236"/>
      <c r="O93" s="251"/>
      <c r="P93" s="252"/>
      <c r="Q93" s="216"/>
      <c r="R93" s="905"/>
      <c r="S93" s="905"/>
      <c r="T93" s="905"/>
      <c r="U93" s="905"/>
      <c r="V93" s="905"/>
      <c r="W93" s="905"/>
    </row>
    <row r="94" spans="1:23">
      <c r="A94" s="2239"/>
      <c r="B94" s="2242"/>
      <c r="C94" s="2245"/>
      <c r="D94" s="2078"/>
      <c r="E94" s="2232"/>
      <c r="F94" s="2236"/>
      <c r="G94" s="217" t="s">
        <v>56</v>
      </c>
      <c r="H94" s="1542">
        <f>I94+K94</f>
        <v>0</v>
      </c>
      <c r="I94" s="1543">
        <v>0</v>
      </c>
      <c r="J94" s="1556"/>
      <c r="K94" s="1545">
        <v>0</v>
      </c>
      <c r="L94" s="1553">
        <v>0</v>
      </c>
      <c r="M94" s="1547">
        <v>0</v>
      </c>
      <c r="N94" s="236"/>
      <c r="O94" s="255"/>
      <c r="P94" s="256"/>
      <c r="Q94" s="221"/>
      <c r="R94" s="905"/>
      <c r="S94" s="905"/>
      <c r="T94" s="905"/>
      <c r="U94" s="905"/>
      <c r="V94" s="905"/>
      <c r="W94" s="905"/>
    </row>
    <row r="95" spans="1:23">
      <c r="A95" s="2239"/>
      <c r="B95" s="2242"/>
      <c r="C95" s="2245"/>
      <c r="D95" s="2078"/>
      <c r="E95" s="2233"/>
      <c r="F95" s="2237"/>
      <c r="G95" s="124"/>
      <c r="H95" s="1559"/>
      <c r="I95" s="1560"/>
      <c r="J95" s="1561"/>
      <c r="K95" s="1562"/>
      <c r="L95" s="1563"/>
      <c r="M95" s="1564"/>
      <c r="N95" s="236"/>
      <c r="O95" s="273"/>
      <c r="P95" s="274"/>
      <c r="Q95" s="223"/>
      <c r="R95" s="905"/>
      <c r="S95" s="905"/>
      <c r="T95" s="905"/>
      <c r="U95" s="905"/>
      <c r="V95" s="905"/>
      <c r="W95" s="905"/>
    </row>
    <row r="96" spans="1:23" ht="36.6" customHeight="1" thickBot="1">
      <c r="A96" s="2240"/>
      <c r="B96" s="2243"/>
      <c r="C96" s="2246"/>
      <c r="D96" s="2079"/>
      <c r="E96" s="2234"/>
      <c r="F96" s="2234"/>
      <c r="G96" s="224" t="s">
        <v>12</v>
      </c>
      <c r="H96" s="1536">
        <f t="shared" ref="H96:M96" si="23">SUM(H93:H95)</f>
        <v>0</v>
      </c>
      <c r="I96" s="1537">
        <f t="shared" si="23"/>
        <v>0</v>
      </c>
      <c r="J96" s="1538">
        <f t="shared" si="23"/>
        <v>0</v>
      </c>
      <c r="K96" s="1539">
        <f t="shared" si="23"/>
        <v>0</v>
      </c>
      <c r="L96" s="1540">
        <f t="shared" si="23"/>
        <v>0</v>
      </c>
      <c r="M96" s="1541">
        <f t="shared" si="23"/>
        <v>0</v>
      </c>
      <c r="N96" s="1673"/>
      <c r="O96" s="259"/>
      <c r="P96" s="260"/>
      <c r="Q96" s="228"/>
      <c r="R96" s="905"/>
      <c r="S96" s="905"/>
      <c r="T96" s="905"/>
      <c r="U96" s="905"/>
      <c r="V96" s="905"/>
      <c r="W96" s="905"/>
    </row>
    <row r="97" spans="1:23" ht="13.15" customHeight="1">
      <c r="A97" s="2238"/>
      <c r="B97" s="2241"/>
      <c r="C97" s="2244"/>
      <c r="D97" s="2077" t="s">
        <v>182</v>
      </c>
      <c r="E97" s="2235" t="s">
        <v>41</v>
      </c>
      <c r="F97" s="2235" t="s">
        <v>54</v>
      </c>
      <c r="G97" s="936" t="s">
        <v>80</v>
      </c>
      <c r="H97" s="1554">
        <f>I97+K97</f>
        <v>0</v>
      </c>
      <c r="I97" s="1548">
        <v>0</v>
      </c>
      <c r="J97" s="1555"/>
      <c r="K97" s="1550">
        <v>0</v>
      </c>
      <c r="L97" s="1551">
        <v>0</v>
      </c>
      <c r="M97" s="1552">
        <v>0</v>
      </c>
      <c r="N97" s="1674"/>
      <c r="O97" s="251"/>
      <c r="P97" s="252"/>
      <c r="Q97" s="216"/>
      <c r="R97" s="905"/>
      <c r="S97" s="905"/>
      <c r="T97" s="905"/>
      <c r="U97" s="905"/>
      <c r="V97" s="905"/>
      <c r="W97" s="905"/>
    </row>
    <row r="98" spans="1:23" ht="21.6" customHeight="1">
      <c r="A98" s="2239"/>
      <c r="B98" s="2242"/>
      <c r="C98" s="2245"/>
      <c r="D98" s="2078"/>
      <c r="E98" s="2279"/>
      <c r="F98" s="2236"/>
      <c r="G98" s="217" t="s">
        <v>37</v>
      </c>
      <c r="H98" s="1542">
        <f>I98+K98</f>
        <v>8</v>
      </c>
      <c r="I98" s="1543">
        <v>8</v>
      </c>
      <c r="J98" s="1544"/>
      <c r="K98" s="1545">
        <v>0</v>
      </c>
      <c r="L98" s="1553">
        <v>8</v>
      </c>
      <c r="M98" s="1547">
        <v>8</v>
      </c>
      <c r="N98" s="1675" t="s">
        <v>183</v>
      </c>
      <c r="O98" s="255" t="s">
        <v>42</v>
      </c>
      <c r="P98" s="256" t="s">
        <v>42</v>
      </c>
      <c r="Q98" s="221" t="s">
        <v>42</v>
      </c>
      <c r="R98" s="905"/>
      <c r="S98" s="905"/>
      <c r="T98" s="905"/>
      <c r="U98" s="905"/>
      <c r="V98" s="905"/>
      <c r="W98" s="905"/>
    </row>
    <row r="99" spans="1:23">
      <c r="A99" s="2239"/>
      <c r="B99" s="2242"/>
      <c r="C99" s="2245"/>
      <c r="D99" s="2078"/>
      <c r="E99" s="2233"/>
      <c r="F99" s="2237"/>
      <c r="G99" s="124"/>
      <c r="H99" s="1559"/>
      <c r="I99" s="1560"/>
      <c r="J99" s="1561"/>
      <c r="K99" s="1562"/>
      <c r="L99" s="1563"/>
      <c r="M99" s="1564"/>
      <c r="N99" s="361"/>
      <c r="O99" s="273"/>
      <c r="P99" s="274"/>
      <c r="Q99" s="223"/>
      <c r="R99" s="905"/>
      <c r="S99" s="905"/>
      <c r="T99" s="905"/>
      <c r="U99" s="905"/>
      <c r="V99" s="905"/>
      <c r="W99" s="905"/>
    </row>
    <row r="100" spans="1:23" ht="19.149999999999999" customHeight="1" thickBot="1">
      <c r="A100" s="2240"/>
      <c r="B100" s="2243"/>
      <c r="C100" s="2246"/>
      <c r="D100" s="2079"/>
      <c r="E100" s="2234"/>
      <c r="F100" s="2234"/>
      <c r="G100" s="289" t="s">
        <v>12</v>
      </c>
      <c r="H100" s="1536">
        <f t="shared" ref="H100:M100" si="24">SUM(H97:H99)</f>
        <v>8</v>
      </c>
      <c r="I100" s="1536">
        <f t="shared" si="24"/>
        <v>8</v>
      </c>
      <c r="J100" s="1536">
        <f t="shared" si="24"/>
        <v>0</v>
      </c>
      <c r="K100" s="1536">
        <f t="shared" si="24"/>
        <v>0</v>
      </c>
      <c r="L100" s="1536">
        <f t="shared" si="24"/>
        <v>8</v>
      </c>
      <c r="M100" s="1536">
        <f t="shared" si="24"/>
        <v>8</v>
      </c>
      <c r="N100" s="290"/>
      <c r="O100" s="259"/>
      <c r="P100" s="260"/>
      <c r="Q100" s="228"/>
      <c r="R100" s="905"/>
      <c r="S100" s="905"/>
      <c r="T100" s="905"/>
      <c r="U100" s="905"/>
      <c r="V100" s="905"/>
      <c r="W100" s="905"/>
    </row>
    <row r="101" spans="1:23" ht="13.15" customHeight="1">
      <c r="A101" s="2238"/>
      <c r="B101" s="2241"/>
      <c r="C101" s="2244"/>
      <c r="D101" s="2077" t="s">
        <v>870</v>
      </c>
      <c r="E101" s="2235" t="s">
        <v>41</v>
      </c>
      <c r="F101" s="2255" t="s">
        <v>871</v>
      </c>
      <c r="G101" s="936" t="s">
        <v>80</v>
      </c>
      <c r="H101" s="1554">
        <f>I101+K101</f>
        <v>0</v>
      </c>
      <c r="I101" s="1548">
        <v>0</v>
      </c>
      <c r="J101" s="1555"/>
      <c r="K101" s="1550">
        <v>0</v>
      </c>
      <c r="L101" s="1551">
        <v>247</v>
      </c>
      <c r="M101" s="1552">
        <v>0</v>
      </c>
      <c r="N101" s="275" t="s">
        <v>148</v>
      </c>
      <c r="O101" s="251"/>
      <c r="P101" s="252" t="s">
        <v>42</v>
      </c>
      <c r="Q101" s="216"/>
      <c r="R101" s="905"/>
      <c r="S101" s="905"/>
      <c r="T101" s="905"/>
      <c r="U101" s="905"/>
      <c r="V101" s="905"/>
      <c r="W101" s="905"/>
    </row>
    <row r="102" spans="1:23">
      <c r="A102" s="2239"/>
      <c r="B102" s="2242"/>
      <c r="C102" s="2245"/>
      <c r="D102" s="2078"/>
      <c r="E102" s="2279"/>
      <c r="F102" s="2236"/>
      <c r="G102" s="217" t="s">
        <v>144</v>
      </c>
      <c r="H102" s="1542">
        <f>I102+K102</f>
        <v>0</v>
      </c>
      <c r="I102" s="1543">
        <v>0</v>
      </c>
      <c r="J102" s="1544"/>
      <c r="K102" s="1545">
        <v>0</v>
      </c>
      <c r="L102" s="1553">
        <v>304</v>
      </c>
      <c r="M102" s="1547">
        <v>0</v>
      </c>
      <c r="N102" s="275"/>
      <c r="O102" s="255"/>
      <c r="P102" s="256"/>
      <c r="Q102" s="221"/>
      <c r="R102" s="905"/>
      <c r="S102" s="905"/>
      <c r="T102" s="905"/>
      <c r="U102" s="905"/>
      <c r="V102" s="905"/>
      <c r="W102" s="905"/>
    </row>
    <row r="103" spans="1:23">
      <c r="A103" s="2239"/>
      <c r="B103" s="2242"/>
      <c r="C103" s="2245"/>
      <c r="D103" s="2078"/>
      <c r="E103" s="2233"/>
      <c r="F103" s="2237"/>
      <c r="G103" s="124" t="s">
        <v>37</v>
      </c>
      <c r="H103" s="1542">
        <f>I103+K103</f>
        <v>0.3</v>
      </c>
      <c r="I103" s="1676">
        <v>0.3</v>
      </c>
      <c r="J103" s="1678">
        <v>0.3</v>
      </c>
      <c r="K103" s="1677">
        <v>0</v>
      </c>
      <c r="L103" s="1563">
        <v>0</v>
      </c>
      <c r="M103" s="1564">
        <v>0</v>
      </c>
      <c r="N103" s="275"/>
      <c r="O103" s="273"/>
      <c r="P103" s="274"/>
      <c r="Q103" s="223"/>
      <c r="R103" s="905"/>
      <c r="S103" s="905"/>
      <c r="T103" s="905"/>
      <c r="U103" s="905"/>
      <c r="V103" s="905"/>
      <c r="W103" s="905"/>
    </row>
    <row r="104" spans="1:23" ht="19.899999999999999" customHeight="1" thickBot="1">
      <c r="A104" s="2240"/>
      <c r="B104" s="2243"/>
      <c r="C104" s="2246"/>
      <c r="D104" s="2079"/>
      <c r="E104" s="2234"/>
      <c r="F104" s="2234"/>
      <c r="G104" s="289" t="s">
        <v>12</v>
      </c>
      <c r="H104" s="1536">
        <f t="shared" ref="H104:M104" si="25">SUM(H101:H103)</f>
        <v>0.3</v>
      </c>
      <c r="I104" s="1536">
        <f t="shared" si="25"/>
        <v>0.3</v>
      </c>
      <c r="J104" s="1536">
        <f t="shared" si="25"/>
        <v>0.3</v>
      </c>
      <c r="K104" s="1536">
        <f t="shared" si="25"/>
        <v>0</v>
      </c>
      <c r="L104" s="1536">
        <f t="shared" si="25"/>
        <v>551</v>
      </c>
      <c r="M104" s="1536">
        <f t="shared" si="25"/>
        <v>0</v>
      </c>
      <c r="N104" s="276"/>
      <c r="O104" s="259"/>
      <c r="P104" s="260"/>
      <c r="Q104" s="228"/>
      <c r="R104" s="905"/>
      <c r="S104" s="905"/>
      <c r="T104" s="905"/>
      <c r="U104" s="905"/>
      <c r="V104" s="905"/>
      <c r="W104" s="905"/>
    </row>
    <row r="105" spans="1:23" s="901" customFormat="1" ht="16.899999999999999" customHeight="1">
      <c r="A105" s="1935"/>
      <c r="B105" s="1936"/>
      <c r="C105" s="1937"/>
      <c r="D105" s="2077" t="s">
        <v>822</v>
      </c>
      <c r="E105" s="2235" t="s">
        <v>41</v>
      </c>
      <c r="F105" s="2255" t="s">
        <v>871</v>
      </c>
      <c r="G105" s="936" t="s">
        <v>80</v>
      </c>
      <c r="H105" s="1554">
        <f>I105+K105</f>
        <v>0</v>
      </c>
      <c r="I105" s="1548">
        <v>0</v>
      </c>
      <c r="J105" s="1555"/>
      <c r="K105" s="1550">
        <v>0</v>
      </c>
      <c r="L105" s="1551">
        <v>778</v>
      </c>
      <c r="M105" s="1552">
        <v>779</v>
      </c>
      <c r="N105" s="275" t="s">
        <v>166</v>
      </c>
      <c r="O105" s="251" t="s">
        <v>42</v>
      </c>
      <c r="P105" s="252"/>
      <c r="Q105" s="216"/>
      <c r="R105" s="905"/>
      <c r="S105" s="905"/>
      <c r="T105" s="905"/>
      <c r="U105" s="905"/>
      <c r="V105" s="905"/>
      <c r="W105" s="905"/>
    </row>
    <row r="106" spans="1:23" s="901" customFormat="1" ht="21" customHeight="1">
      <c r="A106" s="1935"/>
      <c r="B106" s="1936"/>
      <c r="C106" s="1937"/>
      <c r="D106" s="2078"/>
      <c r="E106" s="2279"/>
      <c r="F106" s="2236"/>
      <c r="G106" s="217" t="s">
        <v>144</v>
      </c>
      <c r="H106" s="1542">
        <f>I106+K106</f>
        <v>0</v>
      </c>
      <c r="I106" s="1543">
        <v>0</v>
      </c>
      <c r="J106" s="1544"/>
      <c r="K106" s="1545">
        <v>0</v>
      </c>
      <c r="L106" s="1553">
        <v>137</v>
      </c>
      <c r="M106" s="1547">
        <v>138</v>
      </c>
      <c r="N106" s="275" t="s">
        <v>147</v>
      </c>
      <c r="O106" s="255" t="s">
        <v>42</v>
      </c>
      <c r="P106" s="256"/>
      <c r="Q106" s="221"/>
      <c r="R106" s="905"/>
      <c r="S106" s="905"/>
      <c r="T106" s="905"/>
      <c r="U106" s="905"/>
      <c r="V106" s="905"/>
      <c r="W106" s="905"/>
    </row>
    <row r="107" spans="1:23" s="901" customFormat="1" ht="13.9" customHeight="1">
      <c r="A107" s="1935"/>
      <c r="B107" s="1936"/>
      <c r="C107" s="1937"/>
      <c r="D107" s="2078"/>
      <c r="E107" s="2233"/>
      <c r="F107" s="2237"/>
      <c r="G107" s="124" t="s">
        <v>37</v>
      </c>
      <c r="H107" s="1542">
        <f>I107+K107</f>
        <v>0</v>
      </c>
      <c r="I107" s="1676">
        <v>0</v>
      </c>
      <c r="J107" s="1561"/>
      <c r="K107" s="1677">
        <v>0</v>
      </c>
      <c r="L107" s="1563">
        <v>0</v>
      </c>
      <c r="M107" s="1564">
        <v>0</v>
      </c>
      <c r="N107" s="275" t="s">
        <v>148</v>
      </c>
      <c r="O107" s="273"/>
      <c r="P107" s="274"/>
      <c r="Q107" s="223" t="s">
        <v>42</v>
      </c>
      <c r="R107" s="905"/>
      <c r="S107" s="905"/>
      <c r="T107" s="905"/>
      <c r="U107" s="905"/>
      <c r="V107" s="905"/>
      <c r="W107" s="905"/>
    </row>
    <row r="108" spans="1:23" s="901" customFormat="1" ht="13.15" customHeight="1" thickBot="1">
      <c r="A108" s="1935"/>
      <c r="B108" s="1936"/>
      <c r="C108" s="1937"/>
      <c r="D108" s="2079"/>
      <c r="E108" s="2234"/>
      <c r="F108" s="2234"/>
      <c r="G108" s="289" t="s">
        <v>12</v>
      </c>
      <c r="H108" s="1536">
        <f t="shared" ref="H108:M108" si="26">SUM(H105:H107)</f>
        <v>0</v>
      </c>
      <c r="I108" s="1536">
        <f t="shared" si="26"/>
        <v>0</v>
      </c>
      <c r="J108" s="1536">
        <f t="shared" si="26"/>
        <v>0</v>
      </c>
      <c r="K108" s="1536">
        <f t="shared" si="26"/>
        <v>0</v>
      </c>
      <c r="L108" s="1536">
        <f t="shared" si="26"/>
        <v>915</v>
      </c>
      <c r="M108" s="1536">
        <f t="shared" si="26"/>
        <v>917</v>
      </c>
      <c r="N108" s="276"/>
      <c r="O108" s="259"/>
      <c r="P108" s="260"/>
      <c r="Q108" s="228"/>
      <c r="R108" s="905"/>
      <c r="S108" s="905"/>
      <c r="T108" s="905"/>
      <c r="U108" s="905"/>
      <c r="V108" s="905"/>
      <c r="W108" s="905"/>
    </row>
    <row r="109" spans="1:23" ht="13.15" customHeight="1">
      <c r="A109" s="2238"/>
      <c r="B109" s="2241"/>
      <c r="C109" s="2244"/>
      <c r="D109" s="2077" t="s">
        <v>185</v>
      </c>
      <c r="E109" s="2235" t="s">
        <v>41</v>
      </c>
      <c r="F109" s="2255" t="s">
        <v>186</v>
      </c>
      <c r="G109" s="936" t="s">
        <v>144</v>
      </c>
      <c r="H109" s="1554">
        <f>I109+K109</f>
        <v>0</v>
      </c>
      <c r="I109" s="1548">
        <v>0</v>
      </c>
      <c r="J109" s="1555"/>
      <c r="K109" s="1550">
        <v>0</v>
      </c>
      <c r="L109" s="1551">
        <v>0</v>
      </c>
      <c r="M109" s="1552">
        <v>0</v>
      </c>
      <c r="N109" s="275" t="s">
        <v>184</v>
      </c>
      <c r="O109" s="251" t="s">
        <v>42</v>
      </c>
      <c r="P109" s="252"/>
      <c r="Q109" s="216"/>
      <c r="R109" s="905"/>
      <c r="S109" s="905"/>
      <c r="T109" s="905"/>
      <c r="U109" s="905"/>
      <c r="V109" s="905"/>
      <c r="W109" s="905"/>
    </row>
    <row r="110" spans="1:23" ht="19.149999999999999" customHeight="1">
      <c r="A110" s="2239"/>
      <c r="B110" s="2242"/>
      <c r="C110" s="2245"/>
      <c r="D110" s="2078"/>
      <c r="E110" s="2279"/>
      <c r="F110" s="2236"/>
      <c r="G110" s="217" t="s">
        <v>37</v>
      </c>
      <c r="H110" s="1949">
        <f>I110+K110</f>
        <v>126.42</v>
      </c>
      <c r="I110" s="1950">
        <v>0.02</v>
      </c>
      <c r="J110" s="1544"/>
      <c r="K110" s="1545">
        <v>126.4</v>
      </c>
      <c r="L110" s="1553">
        <v>3000</v>
      </c>
      <c r="M110" s="1547">
        <v>2000</v>
      </c>
      <c r="N110" s="275" t="s">
        <v>166</v>
      </c>
      <c r="O110" s="255" t="s">
        <v>42</v>
      </c>
      <c r="P110" s="256"/>
      <c r="Q110" s="221"/>
      <c r="R110" s="905"/>
      <c r="S110" s="905"/>
      <c r="T110" s="905"/>
      <c r="U110" s="905"/>
      <c r="V110" s="905"/>
      <c r="W110" s="905"/>
    </row>
    <row r="111" spans="1:23">
      <c r="A111" s="2239"/>
      <c r="B111" s="2242"/>
      <c r="C111" s="2245"/>
      <c r="D111" s="2078"/>
      <c r="E111" s="2233"/>
      <c r="F111" s="2237"/>
      <c r="G111" s="124" t="s">
        <v>80</v>
      </c>
      <c r="H111" s="1559">
        <f>I111+K111</f>
        <v>0</v>
      </c>
      <c r="I111" s="1676">
        <v>0</v>
      </c>
      <c r="J111" s="1561"/>
      <c r="K111" s="1562"/>
      <c r="L111" s="1563">
        <v>2000</v>
      </c>
      <c r="M111" s="1564">
        <v>3000</v>
      </c>
      <c r="N111" s="275" t="s">
        <v>872</v>
      </c>
      <c r="O111" s="273" t="s">
        <v>42</v>
      </c>
      <c r="P111" s="274"/>
      <c r="Q111" s="223"/>
      <c r="R111" s="905"/>
      <c r="S111" s="905"/>
      <c r="T111" s="905"/>
      <c r="U111" s="905"/>
      <c r="V111" s="905"/>
      <c r="W111" s="905"/>
    </row>
    <row r="112" spans="1:23" ht="13.5" thickBot="1">
      <c r="A112" s="2240"/>
      <c r="B112" s="2243"/>
      <c r="C112" s="2246"/>
      <c r="D112" s="2079"/>
      <c r="E112" s="2234"/>
      <c r="F112" s="2234"/>
      <c r="G112" s="289" t="s">
        <v>12</v>
      </c>
      <c r="H112" s="1536">
        <f t="shared" ref="H112:M112" si="27">SUM(H109:H111)</f>
        <v>126.42</v>
      </c>
      <c r="I112" s="1536">
        <f t="shared" si="27"/>
        <v>0.02</v>
      </c>
      <c r="J112" s="1536">
        <f t="shared" si="27"/>
        <v>0</v>
      </c>
      <c r="K112" s="1536">
        <f t="shared" si="27"/>
        <v>126.4</v>
      </c>
      <c r="L112" s="1536">
        <f t="shared" si="27"/>
        <v>5000</v>
      </c>
      <c r="M112" s="1536">
        <f t="shared" si="27"/>
        <v>5000</v>
      </c>
      <c r="N112" s="276"/>
      <c r="O112" s="259"/>
      <c r="P112" s="260"/>
      <c r="Q112" s="228"/>
      <c r="R112" s="905"/>
      <c r="S112" s="905"/>
      <c r="T112" s="905"/>
      <c r="U112" s="905"/>
      <c r="V112" s="905"/>
      <c r="W112" s="905"/>
    </row>
    <row r="113" spans="1:23" ht="13.15" customHeight="1">
      <c r="A113" s="2238"/>
      <c r="B113" s="2241"/>
      <c r="C113" s="2244"/>
      <c r="D113" s="2077" t="s">
        <v>187</v>
      </c>
      <c r="E113" s="2235" t="s">
        <v>41</v>
      </c>
      <c r="F113" s="2235" t="s">
        <v>54</v>
      </c>
      <c r="G113" s="936" t="s">
        <v>144</v>
      </c>
      <c r="H113" s="1554">
        <f>I113+K113</f>
        <v>0</v>
      </c>
      <c r="I113" s="1548">
        <v>0</v>
      </c>
      <c r="J113" s="1555"/>
      <c r="K113" s="1550">
        <v>0</v>
      </c>
      <c r="L113" s="1551">
        <v>18.899999999999999</v>
      </c>
      <c r="M113" s="1552">
        <v>0</v>
      </c>
      <c r="N113" s="275" t="s">
        <v>148</v>
      </c>
      <c r="O113" s="251"/>
      <c r="P113" s="252" t="s">
        <v>42</v>
      </c>
      <c r="Q113" s="216"/>
      <c r="R113" s="376"/>
      <c r="S113" s="905"/>
      <c r="T113" s="905"/>
      <c r="U113" s="905"/>
      <c r="V113" s="905"/>
      <c r="W113" s="905"/>
    </row>
    <row r="114" spans="1:23">
      <c r="A114" s="2239"/>
      <c r="B114" s="2242"/>
      <c r="C114" s="2245"/>
      <c r="D114" s="2078"/>
      <c r="E114" s="2279"/>
      <c r="F114" s="2236"/>
      <c r="G114" s="217" t="s">
        <v>80</v>
      </c>
      <c r="H114" s="1542">
        <f>I114+K114</f>
        <v>186.79999999999998</v>
      </c>
      <c r="I114" s="1543">
        <v>137.69999999999999</v>
      </c>
      <c r="J114" s="1544">
        <v>6.23</v>
      </c>
      <c r="K114" s="1545">
        <v>49.1</v>
      </c>
      <c r="L114" s="1553">
        <v>106.6</v>
      </c>
      <c r="M114" s="1547">
        <v>0</v>
      </c>
      <c r="N114" s="275"/>
      <c r="O114" s="255"/>
      <c r="P114" s="256"/>
      <c r="Q114" s="221"/>
      <c r="R114" s="376"/>
      <c r="S114" s="905"/>
      <c r="T114" s="905"/>
      <c r="U114" s="905"/>
      <c r="V114" s="905"/>
      <c r="W114" s="905"/>
    </row>
    <row r="115" spans="1:23">
      <c r="A115" s="2239"/>
      <c r="B115" s="2242"/>
      <c r="C115" s="2245"/>
      <c r="D115" s="2078"/>
      <c r="E115" s="2233"/>
      <c r="F115" s="2237"/>
      <c r="G115" s="124" t="s">
        <v>37</v>
      </c>
      <c r="H115" s="1559">
        <f>I115+K115</f>
        <v>34.9</v>
      </c>
      <c r="I115" s="1676">
        <v>26.2</v>
      </c>
      <c r="J115" s="1678">
        <v>4</v>
      </c>
      <c r="K115" s="1677">
        <v>8.6999999999999993</v>
      </c>
      <c r="L115" s="1563">
        <v>4.4000000000000004</v>
      </c>
      <c r="M115" s="1564">
        <v>0</v>
      </c>
      <c r="N115" s="275"/>
      <c r="O115" s="273"/>
      <c r="P115" s="274"/>
      <c r="Q115" s="223"/>
      <c r="R115" s="376"/>
      <c r="S115" s="905"/>
      <c r="T115" s="905"/>
      <c r="U115" s="905"/>
      <c r="V115" s="905"/>
      <c r="W115" s="905"/>
    </row>
    <row r="116" spans="1:23" ht="28.15" customHeight="1" thickBot="1">
      <c r="A116" s="2240"/>
      <c r="B116" s="2243"/>
      <c r="C116" s="2246"/>
      <c r="D116" s="2079"/>
      <c r="E116" s="2234"/>
      <c r="F116" s="2234"/>
      <c r="G116" s="289" t="s">
        <v>12</v>
      </c>
      <c r="H116" s="1536">
        <f t="shared" ref="H116:M116" si="28">SUM(H113:H115)</f>
        <v>221.7</v>
      </c>
      <c r="I116" s="1536">
        <f t="shared" si="28"/>
        <v>163.89999999999998</v>
      </c>
      <c r="J116" s="1536">
        <f t="shared" si="28"/>
        <v>10.23</v>
      </c>
      <c r="K116" s="1536">
        <f t="shared" si="28"/>
        <v>57.8</v>
      </c>
      <c r="L116" s="1536">
        <f t="shared" si="28"/>
        <v>129.9</v>
      </c>
      <c r="M116" s="1536">
        <f t="shared" si="28"/>
        <v>0</v>
      </c>
      <c r="N116" s="276"/>
      <c r="O116" s="259"/>
      <c r="P116" s="260"/>
      <c r="Q116" s="228"/>
      <c r="R116" s="376"/>
      <c r="S116" s="905"/>
      <c r="T116" s="905"/>
      <c r="U116" s="905"/>
      <c r="V116" s="905"/>
      <c r="W116" s="905"/>
    </row>
    <row r="117" spans="1:23" ht="13.15" customHeight="1">
      <c r="A117" s="2238"/>
      <c r="B117" s="2241"/>
      <c r="C117" s="2244"/>
      <c r="D117" s="2077" t="s">
        <v>188</v>
      </c>
      <c r="E117" s="2231" t="s">
        <v>41</v>
      </c>
      <c r="F117" s="2235" t="s">
        <v>164</v>
      </c>
      <c r="G117" s="936" t="s">
        <v>144</v>
      </c>
      <c r="H117" s="1554">
        <f>I117+K117</f>
        <v>18</v>
      </c>
      <c r="I117" s="1548">
        <v>0</v>
      </c>
      <c r="J117" s="1555"/>
      <c r="K117" s="1550">
        <v>18</v>
      </c>
      <c r="L117" s="1948">
        <v>0</v>
      </c>
      <c r="M117" s="1552">
        <v>0</v>
      </c>
      <c r="N117" s="275" t="s">
        <v>147</v>
      </c>
      <c r="O117" s="251" t="s">
        <v>42</v>
      </c>
      <c r="P117" s="252"/>
      <c r="Q117" s="216"/>
      <c r="R117" s="376"/>
      <c r="S117" s="905"/>
      <c r="T117" s="905"/>
      <c r="U117" s="905"/>
      <c r="V117" s="905"/>
      <c r="W117" s="905"/>
    </row>
    <row r="118" spans="1:23">
      <c r="A118" s="2239"/>
      <c r="B118" s="2242"/>
      <c r="C118" s="2245"/>
      <c r="D118" s="2078"/>
      <c r="E118" s="2232"/>
      <c r="F118" s="2236"/>
      <c r="G118" s="217" t="s">
        <v>80</v>
      </c>
      <c r="H118" s="1949">
        <f>I118+K118</f>
        <v>0</v>
      </c>
      <c r="I118" s="1950">
        <v>0</v>
      </c>
      <c r="J118" s="1951">
        <v>0</v>
      </c>
      <c r="K118" s="1953">
        <v>0</v>
      </c>
      <c r="L118" s="1952">
        <v>0</v>
      </c>
      <c r="M118" s="1547">
        <v>0</v>
      </c>
      <c r="N118" s="275" t="s">
        <v>148</v>
      </c>
      <c r="O118" s="255"/>
      <c r="P118" s="256" t="s">
        <v>42</v>
      </c>
      <c r="Q118" s="221"/>
      <c r="R118" s="376"/>
      <c r="S118" s="905"/>
      <c r="T118" s="905"/>
      <c r="U118" s="905"/>
      <c r="V118" s="905"/>
      <c r="W118" s="905"/>
    </row>
    <row r="119" spans="1:23" ht="25.5">
      <c r="A119" s="2239"/>
      <c r="B119" s="2242"/>
      <c r="C119" s="2245"/>
      <c r="D119" s="2078"/>
      <c r="E119" s="2233"/>
      <c r="F119" s="2237"/>
      <c r="G119" s="217" t="s">
        <v>37</v>
      </c>
      <c r="H119" s="1542">
        <f>I119+K119</f>
        <v>1.9</v>
      </c>
      <c r="I119" s="1543">
        <v>1.9</v>
      </c>
      <c r="J119" s="1663">
        <v>0.7</v>
      </c>
      <c r="K119" s="1545">
        <v>0</v>
      </c>
      <c r="L119" s="1553">
        <v>0</v>
      </c>
      <c r="M119" s="1547">
        <v>0</v>
      </c>
      <c r="N119" s="1944" t="s">
        <v>873</v>
      </c>
      <c r="O119" s="273"/>
      <c r="P119" s="274"/>
      <c r="Q119" s="223"/>
      <c r="R119" s="376"/>
      <c r="S119" s="905"/>
      <c r="T119" s="905"/>
      <c r="U119" s="905"/>
      <c r="V119" s="905"/>
      <c r="W119" s="905"/>
    </row>
    <row r="120" spans="1:23">
      <c r="A120" s="2239"/>
      <c r="B120" s="2242"/>
      <c r="C120" s="2245"/>
      <c r="D120" s="2078"/>
      <c r="E120" s="2233"/>
      <c r="F120" s="2233"/>
      <c r="G120" s="124"/>
      <c r="H120" s="1559"/>
      <c r="I120" s="1560"/>
      <c r="J120" s="1561"/>
      <c r="K120" s="1562"/>
      <c r="L120" s="1563"/>
      <c r="M120" s="1564"/>
      <c r="N120" s="292"/>
      <c r="O120" s="273"/>
      <c r="P120" s="274"/>
      <c r="Q120" s="223"/>
      <c r="R120" s="376"/>
      <c r="S120" s="905"/>
      <c r="T120" s="905"/>
      <c r="U120" s="905"/>
      <c r="V120" s="905"/>
      <c r="W120" s="905"/>
    </row>
    <row r="121" spans="1:23" ht="13.5" thickBot="1">
      <c r="A121" s="2240"/>
      <c r="B121" s="2243"/>
      <c r="C121" s="2246"/>
      <c r="D121" s="2079"/>
      <c r="E121" s="2234"/>
      <c r="F121" s="2234"/>
      <c r="G121" s="224" t="s">
        <v>12</v>
      </c>
      <c r="H121" s="1536">
        <f t="shared" ref="H121:M121" si="29">SUM(H117:H120)</f>
        <v>19.899999999999999</v>
      </c>
      <c r="I121" s="1536">
        <f t="shared" si="29"/>
        <v>1.9</v>
      </c>
      <c r="J121" s="1536">
        <f t="shared" si="29"/>
        <v>0.7</v>
      </c>
      <c r="K121" s="1541">
        <f t="shared" si="29"/>
        <v>18</v>
      </c>
      <c r="L121" s="1540">
        <f t="shared" si="29"/>
        <v>0</v>
      </c>
      <c r="M121" s="1541">
        <f t="shared" si="29"/>
        <v>0</v>
      </c>
      <c r="N121" s="276"/>
      <c r="O121" s="259"/>
      <c r="P121" s="260"/>
      <c r="Q121" s="228"/>
      <c r="R121" s="376"/>
      <c r="S121" s="905"/>
      <c r="T121" s="905"/>
      <c r="U121" s="905"/>
      <c r="V121" s="905"/>
      <c r="W121" s="905"/>
    </row>
    <row r="122" spans="1:23" ht="13.15" customHeight="1">
      <c r="A122" s="2238"/>
      <c r="B122" s="2241"/>
      <c r="C122" s="2244"/>
      <c r="D122" s="2077" t="s">
        <v>189</v>
      </c>
      <c r="E122" s="2235" t="s">
        <v>41</v>
      </c>
      <c r="F122" s="2235" t="s">
        <v>54</v>
      </c>
      <c r="G122" s="936" t="s">
        <v>144</v>
      </c>
      <c r="H122" s="1554">
        <f>I122+K122</f>
        <v>3.8</v>
      </c>
      <c r="I122" s="1548">
        <v>3.8</v>
      </c>
      <c r="J122" s="1555"/>
      <c r="K122" s="1550">
        <v>0</v>
      </c>
      <c r="L122" s="1551">
        <v>3.7</v>
      </c>
      <c r="M122" s="1552">
        <v>2.9</v>
      </c>
      <c r="N122" s="275"/>
      <c r="O122" s="251"/>
      <c r="P122" s="252"/>
      <c r="Q122" s="216"/>
      <c r="R122" s="376"/>
      <c r="S122" s="905"/>
      <c r="T122" s="905"/>
      <c r="U122" s="905"/>
      <c r="V122" s="905"/>
      <c r="W122" s="905"/>
    </row>
    <row r="123" spans="1:23">
      <c r="A123" s="2239"/>
      <c r="B123" s="2242"/>
      <c r="C123" s="2245"/>
      <c r="D123" s="2078"/>
      <c r="E123" s="2279"/>
      <c r="F123" s="2236"/>
      <c r="G123" s="217" t="s">
        <v>80</v>
      </c>
      <c r="H123" s="1542">
        <f>I123+K123</f>
        <v>0</v>
      </c>
      <c r="I123" s="1543">
        <v>0</v>
      </c>
      <c r="J123" s="1544"/>
      <c r="K123" s="1545">
        <v>0</v>
      </c>
      <c r="L123" s="1553">
        <v>0</v>
      </c>
      <c r="M123" s="1547">
        <v>0</v>
      </c>
      <c r="N123" s="275" t="s">
        <v>148</v>
      </c>
      <c r="O123" s="255"/>
      <c r="P123" s="256"/>
      <c r="Q123" s="221" t="s">
        <v>42</v>
      </c>
      <c r="R123" s="376"/>
      <c r="S123" s="905"/>
      <c r="T123" s="905"/>
      <c r="U123" s="905"/>
      <c r="V123" s="905"/>
      <c r="W123" s="905"/>
    </row>
    <row r="124" spans="1:23">
      <c r="A124" s="2239"/>
      <c r="B124" s="2242"/>
      <c r="C124" s="2245"/>
      <c r="D124" s="2078"/>
      <c r="E124" s="2233"/>
      <c r="F124" s="2237"/>
      <c r="G124" s="124" t="s">
        <v>37</v>
      </c>
      <c r="H124" s="1559">
        <f>I124+K124</f>
        <v>3.8</v>
      </c>
      <c r="I124" s="1676">
        <v>3.8</v>
      </c>
      <c r="J124" s="1561"/>
      <c r="K124" s="1677">
        <v>0</v>
      </c>
      <c r="L124" s="1563">
        <v>0</v>
      </c>
      <c r="M124" s="1564">
        <v>0</v>
      </c>
      <c r="N124" s="275"/>
      <c r="O124" s="273"/>
      <c r="P124" s="274"/>
      <c r="Q124" s="223"/>
      <c r="R124" s="376"/>
      <c r="S124" s="905"/>
      <c r="T124" s="905"/>
      <c r="U124" s="905"/>
      <c r="V124" s="905"/>
      <c r="W124" s="905"/>
    </row>
    <row r="125" spans="1:23" ht="13.5" thickBot="1">
      <c r="A125" s="2240"/>
      <c r="B125" s="2243"/>
      <c r="C125" s="2246"/>
      <c r="D125" s="2079"/>
      <c r="E125" s="2234"/>
      <c r="F125" s="2234"/>
      <c r="G125" s="289" t="s">
        <v>12</v>
      </c>
      <c r="H125" s="1536">
        <f t="shared" ref="H125:M125" si="30">SUM(H122:H124)</f>
        <v>7.6</v>
      </c>
      <c r="I125" s="1536">
        <f t="shared" si="30"/>
        <v>7.6</v>
      </c>
      <c r="J125" s="1536">
        <f t="shared" si="30"/>
        <v>0</v>
      </c>
      <c r="K125" s="1536">
        <f t="shared" si="30"/>
        <v>0</v>
      </c>
      <c r="L125" s="1536">
        <f t="shared" si="30"/>
        <v>3.7</v>
      </c>
      <c r="M125" s="1536">
        <f t="shared" si="30"/>
        <v>2.9</v>
      </c>
      <c r="N125" s="276"/>
      <c r="O125" s="259"/>
      <c r="P125" s="260"/>
      <c r="Q125" s="228"/>
      <c r="R125" s="376"/>
      <c r="S125" s="905"/>
      <c r="T125" s="905"/>
      <c r="U125" s="905"/>
      <c r="V125" s="905"/>
      <c r="W125" s="905"/>
    </row>
    <row r="126" spans="1:23" ht="13.15" customHeight="1">
      <c r="A126" s="2238"/>
      <c r="B126" s="2241"/>
      <c r="C126" s="2244"/>
      <c r="D126" s="2077" t="s">
        <v>190</v>
      </c>
      <c r="E126" s="2235" t="s">
        <v>41</v>
      </c>
      <c r="F126" s="2235" t="s">
        <v>54</v>
      </c>
      <c r="G126" s="936" t="s">
        <v>144</v>
      </c>
      <c r="H126" s="1554">
        <f>I126+K126</f>
        <v>0</v>
      </c>
      <c r="I126" s="1548">
        <v>0</v>
      </c>
      <c r="J126" s="1555"/>
      <c r="K126" s="1550">
        <v>0</v>
      </c>
      <c r="L126" s="1551">
        <v>7.4</v>
      </c>
      <c r="M126" s="1552">
        <v>0</v>
      </c>
      <c r="N126" s="275" t="s">
        <v>148</v>
      </c>
      <c r="O126" s="251"/>
      <c r="P126" s="252" t="s">
        <v>42</v>
      </c>
      <c r="Q126" s="216"/>
      <c r="R126" s="376"/>
      <c r="S126" s="905"/>
      <c r="T126" s="905"/>
      <c r="U126" s="905"/>
      <c r="V126" s="905"/>
      <c r="W126" s="905"/>
    </row>
    <row r="127" spans="1:23">
      <c r="A127" s="2239"/>
      <c r="B127" s="2242"/>
      <c r="C127" s="2245"/>
      <c r="D127" s="2078"/>
      <c r="E127" s="2279"/>
      <c r="F127" s="2236"/>
      <c r="G127" s="217" t="s">
        <v>80</v>
      </c>
      <c r="H127" s="1542">
        <f>I127+K127</f>
        <v>0</v>
      </c>
      <c r="I127" s="1543">
        <v>0</v>
      </c>
      <c r="J127" s="1544"/>
      <c r="K127" s="1545">
        <v>0</v>
      </c>
      <c r="L127" s="1553">
        <v>0</v>
      </c>
      <c r="M127" s="1547">
        <v>0</v>
      </c>
      <c r="N127" s="275"/>
      <c r="O127" s="255"/>
      <c r="P127" s="256"/>
      <c r="Q127" s="221"/>
      <c r="R127" s="376"/>
      <c r="S127" s="905"/>
      <c r="T127" s="905"/>
      <c r="U127" s="905"/>
      <c r="V127" s="905"/>
      <c r="W127" s="905"/>
    </row>
    <row r="128" spans="1:23">
      <c r="A128" s="2239"/>
      <c r="B128" s="2242"/>
      <c r="C128" s="2245"/>
      <c r="D128" s="2078"/>
      <c r="E128" s="2233"/>
      <c r="F128" s="2237"/>
      <c r="G128" s="124" t="s">
        <v>37</v>
      </c>
      <c r="H128" s="1559">
        <f>I128+K128</f>
        <v>22</v>
      </c>
      <c r="I128" s="1676">
        <v>22</v>
      </c>
      <c r="J128" s="1561"/>
      <c r="K128" s="1562"/>
      <c r="L128" s="1563">
        <v>0</v>
      </c>
      <c r="M128" s="1564">
        <v>0</v>
      </c>
      <c r="N128" s="275"/>
      <c r="O128" s="273"/>
      <c r="P128" s="274"/>
      <c r="Q128" s="223"/>
      <c r="R128" s="376"/>
      <c r="S128" s="905"/>
      <c r="T128" s="905"/>
      <c r="U128" s="905"/>
      <c r="V128" s="905"/>
      <c r="W128" s="905"/>
    </row>
    <row r="129" spans="1:23" ht="21" customHeight="1" thickBot="1">
      <c r="A129" s="2240"/>
      <c r="B129" s="2243"/>
      <c r="C129" s="2246"/>
      <c r="D129" s="2079"/>
      <c r="E129" s="2234"/>
      <c r="F129" s="2234"/>
      <c r="G129" s="289" t="s">
        <v>12</v>
      </c>
      <c r="H129" s="1536">
        <f t="shared" ref="H129:M129" si="31">SUM(H126:H128)</f>
        <v>22</v>
      </c>
      <c r="I129" s="1536">
        <f t="shared" si="31"/>
        <v>22</v>
      </c>
      <c r="J129" s="1536">
        <f t="shared" si="31"/>
        <v>0</v>
      </c>
      <c r="K129" s="1536">
        <f t="shared" si="31"/>
        <v>0</v>
      </c>
      <c r="L129" s="1536">
        <f t="shared" si="31"/>
        <v>7.4</v>
      </c>
      <c r="M129" s="1536">
        <f t="shared" si="31"/>
        <v>0</v>
      </c>
      <c r="N129" s="276"/>
      <c r="O129" s="259"/>
      <c r="P129" s="260"/>
      <c r="Q129" s="228"/>
      <c r="R129" s="376"/>
      <c r="S129" s="905"/>
      <c r="T129" s="905"/>
      <c r="U129" s="905"/>
      <c r="V129" s="905"/>
      <c r="W129" s="905"/>
    </row>
    <row r="130" spans="1:23" ht="13.15" customHeight="1">
      <c r="A130" s="2238"/>
      <c r="B130" s="2241"/>
      <c r="C130" s="2244"/>
      <c r="D130" s="2077" t="s">
        <v>191</v>
      </c>
      <c r="E130" s="2235" t="s">
        <v>41</v>
      </c>
      <c r="F130" s="2235" t="s">
        <v>54</v>
      </c>
      <c r="G130" s="936" t="s">
        <v>144</v>
      </c>
      <c r="H130" s="1554">
        <f>I130+K130</f>
        <v>0</v>
      </c>
      <c r="I130" s="1548">
        <v>0</v>
      </c>
      <c r="J130" s="1555"/>
      <c r="K130" s="1550">
        <v>0</v>
      </c>
      <c r="L130" s="1551">
        <v>0</v>
      </c>
      <c r="M130" s="1552">
        <v>0</v>
      </c>
      <c r="N130" s="275" t="s">
        <v>148</v>
      </c>
      <c r="O130" s="251"/>
      <c r="P130" s="252"/>
      <c r="Q130" s="216"/>
      <c r="R130" s="376"/>
      <c r="S130" s="905"/>
      <c r="T130" s="905"/>
      <c r="U130" s="905"/>
      <c r="V130" s="905"/>
      <c r="W130" s="905"/>
    </row>
    <row r="131" spans="1:23">
      <c r="A131" s="2239"/>
      <c r="B131" s="2242"/>
      <c r="C131" s="2245"/>
      <c r="D131" s="2078"/>
      <c r="E131" s="2279"/>
      <c r="F131" s="2236"/>
      <c r="G131" s="217" t="s">
        <v>80</v>
      </c>
      <c r="H131" s="1949">
        <f>I131+K131</f>
        <v>4</v>
      </c>
      <c r="I131" s="1950">
        <v>4</v>
      </c>
      <c r="J131" s="1951">
        <v>0.6</v>
      </c>
      <c r="K131" s="1545">
        <v>0</v>
      </c>
      <c r="L131" s="1553">
        <v>0</v>
      </c>
      <c r="M131" s="1547">
        <v>0</v>
      </c>
      <c r="N131" s="275"/>
      <c r="O131" s="255"/>
      <c r="P131" s="256"/>
      <c r="Q131" s="221"/>
      <c r="R131" s="376"/>
      <c r="S131" s="905"/>
      <c r="T131" s="905"/>
      <c r="U131" s="905"/>
      <c r="V131" s="905"/>
      <c r="W131" s="905"/>
    </row>
    <row r="132" spans="1:23">
      <c r="A132" s="2239"/>
      <c r="B132" s="2242"/>
      <c r="C132" s="2245"/>
      <c r="D132" s="2078"/>
      <c r="E132" s="2233"/>
      <c r="F132" s="2237"/>
      <c r="G132" s="124" t="s">
        <v>37</v>
      </c>
      <c r="H132" s="1559">
        <f>I132+K132</f>
        <v>2.6</v>
      </c>
      <c r="I132" s="1676">
        <v>2.6</v>
      </c>
      <c r="J132" s="1678">
        <v>1.18</v>
      </c>
      <c r="K132" s="1562"/>
      <c r="L132" s="1563">
        <v>1.1000000000000001</v>
      </c>
      <c r="M132" s="1564">
        <v>1.1000000000000001</v>
      </c>
      <c r="N132" s="275"/>
      <c r="O132" s="273"/>
      <c r="P132" s="274"/>
      <c r="Q132" s="223"/>
      <c r="R132" s="376"/>
      <c r="S132" s="905"/>
      <c r="T132" s="905"/>
      <c r="U132" s="905"/>
      <c r="V132" s="905"/>
      <c r="W132" s="905"/>
    </row>
    <row r="133" spans="1:23" ht="67.900000000000006" customHeight="1" thickBot="1">
      <c r="A133" s="2240"/>
      <c r="B133" s="2243"/>
      <c r="C133" s="2246"/>
      <c r="D133" s="2079"/>
      <c r="E133" s="2234"/>
      <c r="F133" s="2234"/>
      <c r="G133" s="289" t="s">
        <v>12</v>
      </c>
      <c r="H133" s="1536">
        <f t="shared" ref="H133:L133" si="32">SUM(H130:H132)</f>
        <v>6.6</v>
      </c>
      <c r="I133" s="1536">
        <f t="shared" si="32"/>
        <v>6.6</v>
      </c>
      <c r="J133" s="1536">
        <f t="shared" si="32"/>
        <v>1.7799999999999998</v>
      </c>
      <c r="K133" s="1536">
        <f t="shared" si="32"/>
        <v>0</v>
      </c>
      <c r="L133" s="1536">
        <f t="shared" si="32"/>
        <v>1.1000000000000001</v>
      </c>
      <c r="M133" s="1536">
        <v>0</v>
      </c>
      <c r="N133" s="276"/>
      <c r="O133" s="259"/>
      <c r="P133" s="260"/>
      <c r="Q133" s="228"/>
      <c r="R133" s="376"/>
      <c r="S133" s="905"/>
      <c r="T133" s="905"/>
      <c r="U133" s="905"/>
      <c r="V133" s="905"/>
      <c r="W133" s="905"/>
    </row>
    <row r="134" spans="1:23" ht="13.15" customHeight="1">
      <c r="A134" s="2238"/>
      <c r="B134" s="2241"/>
      <c r="C134" s="2244"/>
      <c r="D134" s="2077" t="s">
        <v>192</v>
      </c>
      <c r="E134" s="2235" t="s">
        <v>41</v>
      </c>
      <c r="F134" s="2235" t="s">
        <v>54</v>
      </c>
      <c r="G134" s="936" t="s">
        <v>144</v>
      </c>
      <c r="H134" s="1554">
        <f>I134+K134</f>
        <v>0</v>
      </c>
      <c r="I134" s="1548">
        <v>0</v>
      </c>
      <c r="J134" s="1555"/>
      <c r="K134" s="1550">
        <v>0</v>
      </c>
      <c r="L134" s="1551">
        <v>0</v>
      </c>
      <c r="M134" s="1552">
        <v>0</v>
      </c>
      <c r="N134" s="275" t="s">
        <v>148</v>
      </c>
      <c r="O134" s="251" t="s">
        <v>42</v>
      </c>
      <c r="P134" s="252"/>
      <c r="Q134" s="216"/>
      <c r="R134" s="376"/>
      <c r="S134" s="905"/>
      <c r="T134" s="905"/>
      <c r="U134" s="905"/>
      <c r="V134" s="905"/>
      <c r="W134" s="905"/>
    </row>
    <row r="135" spans="1:23">
      <c r="A135" s="2239"/>
      <c r="B135" s="2242"/>
      <c r="C135" s="2245"/>
      <c r="D135" s="2078"/>
      <c r="E135" s="2279"/>
      <c r="F135" s="2236"/>
      <c r="G135" s="217" t="s">
        <v>80</v>
      </c>
      <c r="H135" s="1542">
        <f>I135+K135</f>
        <v>0</v>
      </c>
      <c r="I135" s="1543">
        <v>0</v>
      </c>
      <c r="J135" s="1544"/>
      <c r="K135" s="1545">
        <v>0</v>
      </c>
      <c r="L135" s="1553">
        <v>0</v>
      </c>
      <c r="M135" s="1547">
        <v>0</v>
      </c>
      <c r="N135" s="275"/>
      <c r="O135" s="255"/>
      <c r="P135" s="256"/>
      <c r="Q135" s="221"/>
      <c r="R135" s="376"/>
      <c r="S135" s="905"/>
      <c r="T135" s="905"/>
      <c r="U135" s="905"/>
      <c r="V135" s="905"/>
      <c r="W135" s="905"/>
    </row>
    <row r="136" spans="1:23">
      <c r="A136" s="2239"/>
      <c r="B136" s="2242"/>
      <c r="C136" s="2245"/>
      <c r="D136" s="2078"/>
      <c r="E136" s="2233"/>
      <c r="F136" s="2237"/>
      <c r="G136" s="124" t="s">
        <v>37</v>
      </c>
      <c r="H136" s="1559">
        <f>I136+K136</f>
        <v>35.799999999999997</v>
      </c>
      <c r="I136" s="1676">
        <v>12.8</v>
      </c>
      <c r="J136" s="1665">
        <v>5.81</v>
      </c>
      <c r="K136" s="1677">
        <v>23</v>
      </c>
      <c r="L136" s="1563">
        <v>0</v>
      </c>
      <c r="M136" s="1564">
        <v>0</v>
      </c>
      <c r="N136" s="275"/>
      <c r="O136" s="273"/>
      <c r="P136" s="274"/>
      <c r="Q136" s="223"/>
      <c r="R136" s="376"/>
      <c r="S136" s="905"/>
      <c r="T136" s="905"/>
      <c r="U136" s="905"/>
      <c r="V136" s="905"/>
      <c r="W136" s="905"/>
    </row>
    <row r="137" spans="1:23" ht="13.5" thickBot="1">
      <c r="A137" s="2240"/>
      <c r="B137" s="2243"/>
      <c r="C137" s="2246"/>
      <c r="D137" s="2079"/>
      <c r="E137" s="2234"/>
      <c r="F137" s="2234"/>
      <c r="G137" s="289" t="s">
        <v>12</v>
      </c>
      <c r="H137" s="1536">
        <f t="shared" ref="H137:M137" si="33">SUM(H134:H136)</f>
        <v>35.799999999999997</v>
      </c>
      <c r="I137" s="1536">
        <f t="shared" si="33"/>
        <v>12.8</v>
      </c>
      <c r="J137" s="1536">
        <f t="shared" si="33"/>
        <v>5.81</v>
      </c>
      <c r="K137" s="1536">
        <f t="shared" si="33"/>
        <v>23</v>
      </c>
      <c r="L137" s="1536">
        <f t="shared" si="33"/>
        <v>0</v>
      </c>
      <c r="M137" s="1536">
        <f t="shared" si="33"/>
        <v>0</v>
      </c>
      <c r="N137" s="276"/>
      <c r="O137" s="259"/>
      <c r="P137" s="260"/>
      <c r="Q137" s="228"/>
      <c r="R137" s="376"/>
      <c r="S137" s="905"/>
      <c r="T137" s="905"/>
      <c r="U137" s="905"/>
      <c r="V137" s="905"/>
      <c r="W137" s="905"/>
    </row>
    <row r="138" spans="1:23" ht="13.15" customHeight="1">
      <c r="A138" s="2238"/>
      <c r="B138" s="2241"/>
      <c r="C138" s="2244"/>
      <c r="D138" s="2077" t="s">
        <v>193</v>
      </c>
      <c r="E138" s="2235" t="s">
        <v>41</v>
      </c>
      <c r="F138" s="2235" t="s">
        <v>54</v>
      </c>
      <c r="G138" s="936" t="s">
        <v>144</v>
      </c>
      <c r="H138" s="1554">
        <f>I138+K138</f>
        <v>0</v>
      </c>
      <c r="I138" s="1548">
        <v>0</v>
      </c>
      <c r="J138" s="1555"/>
      <c r="K138" s="1550">
        <v>0</v>
      </c>
      <c r="L138" s="1551">
        <v>0</v>
      </c>
      <c r="M138" s="1552">
        <v>0</v>
      </c>
      <c r="N138" s="275" t="s">
        <v>148</v>
      </c>
      <c r="O138" s="251"/>
      <c r="P138" s="252" t="s">
        <v>42</v>
      </c>
      <c r="Q138" s="216"/>
      <c r="R138" s="376"/>
      <c r="S138" s="905"/>
      <c r="T138" s="905"/>
      <c r="U138" s="905"/>
      <c r="V138" s="905"/>
      <c r="W138" s="905"/>
    </row>
    <row r="139" spans="1:23">
      <c r="A139" s="2239"/>
      <c r="B139" s="2242"/>
      <c r="C139" s="2245"/>
      <c r="D139" s="2078"/>
      <c r="E139" s="2279"/>
      <c r="F139" s="2236"/>
      <c r="G139" s="217" t="s">
        <v>80</v>
      </c>
      <c r="H139" s="1542">
        <f>I139+K139</f>
        <v>0</v>
      </c>
      <c r="I139" s="1543">
        <v>0</v>
      </c>
      <c r="J139" s="1544"/>
      <c r="K139" s="1545">
        <v>0</v>
      </c>
      <c r="L139" s="1553">
        <v>0</v>
      </c>
      <c r="M139" s="1547">
        <v>0</v>
      </c>
      <c r="N139" s="275"/>
      <c r="O139" s="255"/>
      <c r="P139" s="256"/>
      <c r="Q139" s="221"/>
      <c r="R139" s="376"/>
      <c r="S139" s="905"/>
      <c r="T139" s="905"/>
      <c r="U139" s="905"/>
      <c r="V139" s="905"/>
      <c r="W139" s="905"/>
    </row>
    <row r="140" spans="1:23">
      <c r="A140" s="2239"/>
      <c r="B140" s="2242"/>
      <c r="C140" s="2245"/>
      <c r="D140" s="2078"/>
      <c r="E140" s="2233"/>
      <c r="F140" s="2237"/>
      <c r="G140" s="124" t="s">
        <v>37</v>
      </c>
      <c r="H140" s="1559">
        <f>I140+K140</f>
        <v>0</v>
      </c>
      <c r="I140" s="1676">
        <v>0</v>
      </c>
      <c r="J140" s="1561"/>
      <c r="K140" s="1677">
        <v>0</v>
      </c>
      <c r="L140" s="1563">
        <v>0</v>
      </c>
      <c r="M140" s="1564">
        <v>0</v>
      </c>
      <c r="N140" s="275"/>
      <c r="O140" s="273"/>
      <c r="P140" s="274"/>
      <c r="Q140" s="223"/>
      <c r="R140" s="376"/>
      <c r="S140" s="905"/>
      <c r="T140" s="905"/>
      <c r="U140" s="905"/>
      <c r="V140" s="905"/>
      <c r="W140" s="905"/>
    </row>
    <row r="141" spans="1:23" ht="22.15" customHeight="1" thickBot="1">
      <c r="A141" s="2240"/>
      <c r="B141" s="2243"/>
      <c r="C141" s="2246"/>
      <c r="D141" s="2079"/>
      <c r="E141" s="2234"/>
      <c r="F141" s="2234"/>
      <c r="G141" s="289" t="s">
        <v>12</v>
      </c>
      <c r="H141" s="1536">
        <f t="shared" ref="H141:M141" si="34">SUM(H138:H140)</f>
        <v>0</v>
      </c>
      <c r="I141" s="1536">
        <f t="shared" si="34"/>
        <v>0</v>
      </c>
      <c r="J141" s="1536">
        <f t="shared" si="34"/>
        <v>0</v>
      </c>
      <c r="K141" s="1536">
        <f t="shared" si="34"/>
        <v>0</v>
      </c>
      <c r="L141" s="1536">
        <f t="shared" si="34"/>
        <v>0</v>
      </c>
      <c r="M141" s="1536">
        <f t="shared" si="34"/>
        <v>0</v>
      </c>
      <c r="N141" s="276"/>
      <c r="O141" s="259"/>
      <c r="P141" s="260"/>
      <c r="Q141" s="228"/>
      <c r="R141" s="376"/>
      <c r="S141" s="905"/>
      <c r="T141" s="905"/>
      <c r="U141" s="905"/>
      <c r="V141" s="905"/>
      <c r="W141" s="905"/>
    </row>
    <row r="142" spans="1:23" ht="13.15" customHeight="1">
      <c r="A142" s="2238"/>
      <c r="B142" s="2241"/>
      <c r="C142" s="2244"/>
      <c r="D142" s="2077" t="s">
        <v>194</v>
      </c>
      <c r="E142" s="2235" t="s">
        <v>41</v>
      </c>
      <c r="F142" s="2235" t="s">
        <v>54</v>
      </c>
      <c r="G142" s="936" t="s">
        <v>144</v>
      </c>
      <c r="H142" s="1554">
        <f>I142+K142</f>
        <v>0</v>
      </c>
      <c r="I142" s="1548">
        <v>0</v>
      </c>
      <c r="J142" s="1555"/>
      <c r="K142" s="1550">
        <v>0</v>
      </c>
      <c r="L142" s="1551">
        <v>0</v>
      </c>
      <c r="M142" s="1552">
        <v>0</v>
      </c>
      <c r="N142" s="275" t="s">
        <v>148</v>
      </c>
      <c r="O142" s="251"/>
      <c r="P142" s="252" t="s">
        <v>42</v>
      </c>
      <c r="Q142" s="216"/>
      <c r="R142" s="376"/>
      <c r="S142" s="905"/>
      <c r="T142" s="905"/>
      <c r="U142" s="905"/>
      <c r="V142" s="905"/>
      <c r="W142" s="905"/>
    </row>
    <row r="143" spans="1:23">
      <c r="A143" s="2239"/>
      <c r="B143" s="2242"/>
      <c r="C143" s="2245"/>
      <c r="D143" s="2078"/>
      <c r="E143" s="2279"/>
      <c r="F143" s="2236"/>
      <c r="G143" s="217" t="s">
        <v>80</v>
      </c>
      <c r="H143" s="1542">
        <f>I143+K143</f>
        <v>0</v>
      </c>
      <c r="I143" s="1543">
        <v>0</v>
      </c>
      <c r="J143" s="1544"/>
      <c r="K143" s="1545">
        <v>0</v>
      </c>
      <c r="L143" s="1553">
        <v>0</v>
      </c>
      <c r="M143" s="1547">
        <v>0</v>
      </c>
      <c r="N143" s="275"/>
      <c r="O143" s="255"/>
      <c r="P143" s="256"/>
      <c r="Q143" s="221"/>
      <c r="R143" s="376"/>
      <c r="S143" s="905"/>
      <c r="T143" s="905"/>
      <c r="U143" s="905"/>
      <c r="V143" s="905"/>
      <c r="W143" s="905"/>
    </row>
    <row r="144" spans="1:23">
      <c r="A144" s="2239"/>
      <c r="B144" s="2242"/>
      <c r="C144" s="2245"/>
      <c r="D144" s="2078"/>
      <c r="E144" s="2233"/>
      <c r="F144" s="2237"/>
      <c r="G144" s="124" t="s">
        <v>37</v>
      </c>
      <c r="H144" s="1559">
        <f>I144+K144</f>
        <v>0</v>
      </c>
      <c r="I144" s="1676">
        <v>0</v>
      </c>
      <c r="J144" s="1561"/>
      <c r="K144" s="1677">
        <v>0</v>
      </c>
      <c r="L144" s="1563"/>
      <c r="M144" s="1564"/>
      <c r="N144" s="275"/>
      <c r="O144" s="273"/>
      <c r="P144" s="274"/>
      <c r="Q144" s="223"/>
      <c r="R144" s="376"/>
      <c r="S144" s="905"/>
      <c r="T144" s="905"/>
      <c r="U144" s="905"/>
      <c r="V144" s="905"/>
      <c r="W144" s="905"/>
    </row>
    <row r="145" spans="1:23" ht="29.45" customHeight="1" thickBot="1">
      <c r="A145" s="2240"/>
      <c r="B145" s="2243"/>
      <c r="C145" s="2246"/>
      <c r="D145" s="2079"/>
      <c r="E145" s="2234"/>
      <c r="F145" s="2234"/>
      <c r="G145" s="289" t="s">
        <v>12</v>
      </c>
      <c r="H145" s="1536">
        <f t="shared" ref="H145:M145" si="35">SUM(H142:H144)</f>
        <v>0</v>
      </c>
      <c r="I145" s="1536">
        <f t="shared" si="35"/>
        <v>0</v>
      </c>
      <c r="J145" s="1536">
        <f t="shared" si="35"/>
        <v>0</v>
      </c>
      <c r="K145" s="1536">
        <f t="shared" si="35"/>
        <v>0</v>
      </c>
      <c r="L145" s="1536">
        <f t="shared" si="35"/>
        <v>0</v>
      </c>
      <c r="M145" s="1536">
        <f t="shared" si="35"/>
        <v>0</v>
      </c>
      <c r="N145" s="276"/>
      <c r="O145" s="259"/>
      <c r="P145" s="260"/>
      <c r="Q145" s="228"/>
      <c r="R145" s="376"/>
      <c r="S145" s="905"/>
      <c r="T145" s="905"/>
      <c r="U145" s="905"/>
      <c r="V145" s="905"/>
      <c r="W145" s="905"/>
    </row>
    <row r="146" spans="1:23" s="901" customFormat="1" ht="18.600000000000001" customHeight="1">
      <c r="A146" s="1935"/>
      <c r="B146" s="1936"/>
      <c r="C146" s="1937"/>
      <c r="D146" s="2077" t="s">
        <v>797</v>
      </c>
      <c r="E146" s="2235" t="s">
        <v>41</v>
      </c>
      <c r="F146" s="2235" t="s">
        <v>54</v>
      </c>
      <c r="G146" s="936" t="s">
        <v>144</v>
      </c>
      <c r="H146" s="1554">
        <f>I146+K146</f>
        <v>0</v>
      </c>
      <c r="I146" s="1548">
        <v>0</v>
      </c>
      <c r="J146" s="1555"/>
      <c r="K146" s="1550">
        <v>0</v>
      </c>
      <c r="L146" s="1551">
        <v>0</v>
      </c>
      <c r="M146" s="1552">
        <v>0</v>
      </c>
      <c r="N146" s="275" t="s">
        <v>165</v>
      </c>
      <c r="O146" s="251" t="s">
        <v>42</v>
      </c>
      <c r="P146" s="252"/>
      <c r="Q146" s="216"/>
      <c r="R146" s="376"/>
      <c r="S146" s="905"/>
      <c r="T146" s="905"/>
      <c r="U146" s="905"/>
      <c r="V146" s="905"/>
      <c r="W146" s="905"/>
    </row>
    <row r="147" spans="1:23" s="901" customFormat="1" ht="11.45" customHeight="1">
      <c r="A147" s="1935"/>
      <c r="B147" s="1936"/>
      <c r="C147" s="1937"/>
      <c r="D147" s="2078"/>
      <c r="E147" s="2279"/>
      <c r="F147" s="2236"/>
      <c r="G147" s="217" t="s">
        <v>80</v>
      </c>
      <c r="H147" s="1542">
        <f>I147+K147</f>
        <v>0</v>
      </c>
      <c r="I147" s="1543">
        <v>0</v>
      </c>
      <c r="J147" s="1544">
        <v>0</v>
      </c>
      <c r="K147" s="1545">
        <v>0</v>
      </c>
      <c r="L147" s="1553">
        <v>120</v>
      </c>
      <c r="M147" s="1547">
        <v>124.3</v>
      </c>
      <c r="N147" s="275" t="s">
        <v>166</v>
      </c>
      <c r="O147" s="255" t="s">
        <v>42</v>
      </c>
      <c r="P147" s="256"/>
      <c r="Q147" s="221"/>
      <c r="R147" s="376"/>
      <c r="S147" s="905"/>
      <c r="T147" s="905"/>
      <c r="U147" s="905"/>
      <c r="V147" s="905"/>
      <c r="W147" s="905"/>
    </row>
    <row r="148" spans="1:23" s="901" customFormat="1" ht="13.15" customHeight="1">
      <c r="A148" s="1935"/>
      <c r="B148" s="1936"/>
      <c r="C148" s="1937"/>
      <c r="D148" s="2078"/>
      <c r="E148" s="2233"/>
      <c r="F148" s="2237"/>
      <c r="G148" s="124" t="s">
        <v>37</v>
      </c>
      <c r="H148" s="1559">
        <f>I148+K148</f>
        <v>1</v>
      </c>
      <c r="I148" s="1676">
        <v>1</v>
      </c>
      <c r="J148" s="1665">
        <v>0.75</v>
      </c>
      <c r="K148" s="1677">
        <v>0</v>
      </c>
      <c r="L148" s="1563">
        <v>1</v>
      </c>
      <c r="M148" s="1564">
        <v>1</v>
      </c>
      <c r="N148" s="275" t="s">
        <v>148</v>
      </c>
      <c r="O148" s="273"/>
      <c r="P148" s="274"/>
      <c r="Q148" s="223" t="s">
        <v>42</v>
      </c>
      <c r="R148" s="376"/>
      <c r="S148" s="905"/>
      <c r="T148" s="905"/>
      <c r="U148" s="905"/>
      <c r="V148" s="905"/>
      <c r="W148" s="905"/>
    </row>
    <row r="149" spans="1:23" s="901" customFormat="1" ht="16.899999999999999" customHeight="1" thickBot="1">
      <c r="A149" s="1935"/>
      <c r="B149" s="1936"/>
      <c r="C149" s="1937"/>
      <c r="D149" s="2079"/>
      <c r="E149" s="2234"/>
      <c r="F149" s="2234"/>
      <c r="G149" s="289" t="s">
        <v>12</v>
      </c>
      <c r="H149" s="1536">
        <f t="shared" ref="H149:M149" si="36">SUM(H146:H148)</f>
        <v>1</v>
      </c>
      <c r="I149" s="1536">
        <f t="shared" si="36"/>
        <v>1</v>
      </c>
      <c r="J149" s="1536">
        <f t="shared" si="36"/>
        <v>0.75</v>
      </c>
      <c r="K149" s="1536">
        <f t="shared" si="36"/>
        <v>0</v>
      </c>
      <c r="L149" s="1536">
        <f>SUM(L146:L148)</f>
        <v>121</v>
      </c>
      <c r="M149" s="1536">
        <f t="shared" si="36"/>
        <v>125.3</v>
      </c>
      <c r="N149" s="276"/>
      <c r="O149" s="259"/>
      <c r="P149" s="260"/>
      <c r="Q149" s="228"/>
      <c r="R149" s="376"/>
      <c r="S149" s="905"/>
      <c r="T149" s="905"/>
      <c r="U149" s="905"/>
      <c r="V149" s="905"/>
      <c r="W149" s="905"/>
    </row>
    <row r="150" spans="1:23" s="901" customFormat="1" ht="21.6" customHeight="1">
      <c r="A150" s="2238"/>
      <c r="B150" s="2241"/>
      <c r="C150" s="2244"/>
      <c r="D150" s="2077" t="s">
        <v>195</v>
      </c>
      <c r="E150" s="2235" t="s">
        <v>41</v>
      </c>
      <c r="F150" s="2235" t="s">
        <v>874</v>
      </c>
      <c r="G150" s="936" t="s">
        <v>144</v>
      </c>
      <c r="H150" s="1554">
        <f>I150+K150</f>
        <v>0</v>
      </c>
      <c r="I150" s="1548">
        <v>0</v>
      </c>
      <c r="J150" s="1555"/>
      <c r="K150" s="1550">
        <v>0</v>
      </c>
      <c r="L150" s="1551">
        <v>0</v>
      </c>
      <c r="M150" s="1552">
        <v>0</v>
      </c>
      <c r="N150" s="275" t="s">
        <v>148</v>
      </c>
      <c r="O150" s="251"/>
      <c r="P150" s="252"/>
      <c r="Q150" s="216" t="s">
        <v>42</v>
      </c>
      <c r="R150" s="376"/>
      <c r="S150" s="905"/>
      <c r="T150" s="905"/>
      <c r="U150" s="905"/>
      <c r="V150" s="905"/>
      <c r="W150" s="905"/>
    </row>
    <row r="151" spans="1:23" s="901" customFormat="1" ht="17.45" customHeight="1">
      <c r="A151" s="2239"/>
      <c r="B151" s="2242"/>
      <c r="C151" s="2245"/>
      <c r="D151" s="2078"/>
      <c r="E151" s="2279"/>
      <c r="F151" s="2236"/>
      <c r="G151" s="217" t="s">
        <v>80</v>
      </c>
      <c r="H151" s="1542">
        <f>I151+K151</f>
        <v>119.6</v>
      </c>
      <c r="I151" s="1543">
        <v>119.6</v>
      </c>
      <c r="J151" s="1544">
        <v>7.66</v>
      </c>
      <c r="K151" s="1545">
        <v>0</v>
      </c>
      <c r="L151" s="1553">
        <v>308.3</v>
      </c>
      <c r="M151" s="1547">
        <v>137</v>
      </c>
      <c r="N151" s="275"/>
      <c r="O151" s="255"/>
      <c r="P151" s="256"/>
      <c r="Q151" s="221"/>
      <c r="R151" s="376"/>
      <c r="S151" s="905"/>
      <c r="T151" s="905"/>
      <c r="U151" s="905"/>
      <c r="V151" s="905"/>
      <c r="W151" s="905"/>
    </row>
    <row r="152" spans="1:23" s="901" customFormat="1" ht="17.45" customHeight="1">
      <c r="A152" s="2239"/>
      <c r="B152" s="2242"/>
      <c r="C152" s="2245"/>
      <c r="D152" s="2078"/>
      <c r="E152" s="2233"/>
      <c r="F152" s="2237"/>
      <c r="G152" s="124" t="s">
        <v>37</v>
      </c>
      <c r="H152" s="1559">
        <f>I152+K152</f>
        <v>0</v>
      </c>
      <c r="I152" s="1676">
        <v>0</v>
      </c>
      <c r="J152" s="1561"/>
      <c r="K152" s="1677">
        <v>0</v>
      </c>
      <c r="L152" s="1563">
        <v>0</v>
      </c>
      <c r="M152" s="1564">
        <v>0</v>
      </c>
      <c r="N152" s="275"/>
      <c r="O152" s="273"/>
      <c r="P152" s="274"/>
      <c r="Q152" s="223"/>
      <c r="R152" s="376"/>
      <c r="S152" s="905"/>
      <c r="T152" s="905"/>
      <c r="U152" s="905"/>
      <c r="V152" s="905"/>
      <c r="W152" s="905"/>
    </row>
    <row r="153" spans="1:23" s="901" customFormat="1" ht="15" customHeight="1" thickBot="1">
      <c r="A153" s="2240"/>
      <c r="B153" s="2243"/>
      <c r="C153" s="2246"/>
      <c r="D153" s="2079"/>
      <c r="E153" s="2234"/>
      <c r="F153" s="2234"/>
      <c r="G153" s="289" t="s">
        <v>12</v>
      </c>
      <c r="H153" s="1536">
        <f t="shared" ref="H153:M153" si="37">SUM(H150:H152)</f>
        <v>119.6</v>
      </c>
      <c r="I153" s="1536">
        <f t="shared" si="37"/>
        <v>119.6</v>
      </c>
      <c r="J153" s="1536">
        <f t="shared" si="37"/>
        <v>7.66</v>
      </c>
      <c r="K153" s="1536">
        <f t="shared" si="37"/>
        <v>0</v>
      </c>
      <c r="L153" s="1536">
        <f t="shared" si="37"/>
        <v>308.3</v>
      </c>
      <c r="M153" s="1536">
        <f t="shared" si="37"/>
        <v>137</v>
      </c>
      <c r="N153" s="276"/>
      <c r="O153" s="259"/>
      <c r="P153" s="260"/>
      <c r="Q153" s="228"/>
      <c r="R153" s="376"/>
      <c r="S153" s="905"/>
      <c r="T153" s="905"/>
      <c r="U153" s="905"/>
      <c r="V153" s="905"/>
      <c r="W153" s="905"/>
    </row>
    <row r="154" spans="1:23" ht="13.15" customHeight="1">
      <c r="A154" s="2238"/>
      <c r="B154" s="2241"/>
      <c r="C154" s="2244"/>
      <c r="D154" s="2077" t="s">
        <v>616</v>
      </c>
      <c r="E154" s="2235" t="s">
        <v>41</v>
      </c>
      <c r="F154" s="2235" t="s">
        <v>179</v>
      </c>
      <c r="G154" s="936" t="s">
        <v>144</v>
      </c>
      <c r="H154" s="1554">
        <f>I154+K154</f>
        <v>0</v>
      </c>
      <c r="I154" s="1548">
        <v>0</v>
      </c>
      <c r="J154" s="1555"/>
      <c r="K154" s="1550">
        <v>0</v>
      </c>
      <c r="L154" s="1948">
        <v>2.8</v>
      </c>
      <c r="M154" s="1957">
        <v>7.2</v>
      </c>
      <c r="N154" s="275" t="s">
        <v>166</v>
      </c>
      <c r="O154" s="251" t="s">
        <v>42</v>
      </c>
      <c r="P154" s="252"/>
      <c r="Q154" s="216"/>
      <c r="R154" s="376"/>
      <c r="S154" s="905"/>
      <c r="T154" s="905"/>
      <c r="U154" s="905"/>
      <c r="V154" s="905"/>
      <c r="W154" s="905"/>
    </row>
    <row r="155" spans="1:23">
      <c r="A155" s="2239"/>
      <c r="B155" s="2242"/>
      <c r="C155" s="2245"/>
      <c r="D155" s="2078"/>
      <c r="E155" s="2279"/>
      <c r="F155" s="2236"/>
      <c r="G155" s="217" t="s">
        <v>80</v>
      </c>
      <c r="H155" s="1542">
        <f>I155+K155</f>
        <v>0</v>
      </c>
      <c r="I155" s="1543">
        <v>0</v>
      </c>
      <c r="J155" s="1544"/>
      <c r="K155" s="1545">
        <v>0</v>
      </c>
      <c r="L155" s="1952">
        <v>15.62</v>
      </c>
      <c r="M155" s="1958">
        <v>40.5</v>
      </c>
      <c r="N155" s="275" t="s">
        <v>148</v>
      </c>
      <c r="O155" s="255"/>
      <c r="P155" s="256"/>
      <c r="Q155" s="1959" t="s">
        <v>42</v>
      </c>
      <c r="R155" s="376"/>
      <c r="S155" s="905"/>
      <c r="T155" s="905"/>
      <c r="U155" s="905"/>
      <c r="V155" s="905"/>
      <c r="W155" s="905"/>
    </row>
    <row r="156" spans="1:23">
      <c r="A156" s="2239"/>
      <c r="B156" s="2242"/>
      <c r="C156" s="2245"/>
      <c r="D156" s="2078"/>
      <c r="E156" s="2233"/>
      <c r="F156" s="2237"/>
      <c r="G156" s="124" t="s">
        <v>37</v>
      </c>
      <c r="H156" s="1559">
        <f>I156+K156</f>
        <v>1</v>
      </c>
      <c r="I156" s="1676">
        <v>1</v>
      </c>
      <c r="J156" s="1665">
        <v>1</v>
      </c>
      <c r="K156" s="1677">
        <v>0</v>
      </c>
      <c r="L156" s="1960">
        <v>3.5</v>
      </c>
      <c r="M156" s="1961">
        <v>3.5</v>
      </c>
      <c r="N156" s="275"/>
      <c r="O156" s="273"/>
      <c r="P156" s="274"/>
      <c r="Q156" s="223"/>
      <c r="R156" s="376"/>
      <c r="S156" s="905"/>
      <c r="T156" s="905"/>
      <c r="U156" s="905"/>
      <c r="V156" s="905"/>
      <c r="W156" s="905"/>
    </row>
    <row r="157" spans="1:23" ht="13.5" thickBot="1">
      <c r="A157" s="2240"/>
      <c r="B157" s="2243"/>
      <c r="C157" s="2246"/>
      <c r="D157" s="2079"/>
      <c r="E157" s="2234"/>
      <c r="F157" s="2234"/>
      <c r="G157" s="289" t="s">
        <v>12</v>
      </c>
      <c r="H157" s="1536">
        <f t="shared" ref="H157:M157" si="38">SUM(H154:H156)</f>
        <v>1</v>
      </c>
      <c r="I157" s="1536">
        <f>SUM(I154:I156)</f>
        <v>1</v>
      </c>
      <c r="J157" s="1536">
        <f t="shared" si="38"/>
        <v>1</v>
      </c>
      <c r="K157" s="1536">
        <f t="shared" si="38"/>
        <v>0</v>
      </c>
      <c r="L157" s="1536">
        <f t="shared" si="38"/>
        <v>21.919999999999998</v>
      </c>
      <c r="M157" s="1536">
        <f t="shared" si="38"/>
        <v>51.2</v>
      </c>
      <c r="N157" s="276"/>
      <c r="O157" s="259"/>
      <c r="P157" s="260"/>
      <c r="Q157" s="228"/>
      <c r="R157" s="376"/>
      <c r="S157" s="905"/>
      <c r="T157" s="905"/>
      <c r="U157" s="905"/>
      <c r="V157" s="905"/>
      <c r="W157" s="905"/>
    </row>
    <row r="158" spans="1:23" ht="13.5" thickBot="1">
      <c r="A158" s="211" t="s">
        <v>11</v>
      </c>
      <c r="B158" s="277" t="s">
        <v>13</v>
      </c>
      <c r="C158" s="2216" t="s">
        <v>14</v>
      </c>
      <c r="D158" s="2217"/>
      <c r="E158" s="2217"/>
      <c r="F158" s="2217"/>
      <c r="G158" s="2218"/>
      <c r="H158" s="1571">
        <f>H59+H63+H67+H71+H75+H79+H84+H88+H92+H116+H96+H100+H104+H112+H121+H125+H129+H133+H137+H141+H157+H145+H153+H149+H108</f>
        <v>3850.3900000000003</v>
      </c>
      <c r="I158" s="1571">
        <f t="shared" ref="I158:M158" si="39">I59+I63+I67+I71+I75+I79+I84+I88+I92+I116+I96+I100+I104+I112+I121+I125+I129+I133+I137+I141+I157+I145+I153+I149+I108</f>
        <v>2025.7799999999997</v>
      </c>
      <c r="J158" s="1571">
        <f t="shared" si="39"/>
        <v>56.5</v>
      </c>
      <c r="K158" s="1571">
        <f t="shared" si="39"/>
        <v>1824.6100000000001</v>
      </c>
      <c r="L158" s="1571">
        <f t="shared" si="39"/>
        <v>17101.22</v>
      </c>
      <c r="M158" s="1571">
        <f t="shared" si="39"/>
        <v>6241.4</v>
      </c>
      <c r="N158" s="278"/>
      <c r="O158" s="279"/>
      <c r="P158" s="279"/>
      <c r="Q158" s="280"/>
      <c r="R158" s="905"/>
      <c r="S158" s="905"/>
      <c r="T158" s="905"/>
      <c r="U158" s="905"/>
      <c r="V158" s="905"/>
      <c r="W158" s="905"/>
    </row>
    <row r="159" spans="1:23" ht="13.5" thickBot="1">
      <c r="A159" s="293" t="s">
        <v>11</v>
      </c>
      <c r="B159" s="2219" t="s">
        <v>64</v>
      </c>
      <c r="C159" s="2219"/>
      <c r="D159" s="2219"/>
      <c r="E159" s="2219"/>
      <c r="F159" s="2219"/>
      <c r="G159" s="2220"/>
      <c r="H159" s="1679">
        <f>H158+H50</f>
        <v>7331.4400000000005</v>
      </c>
      <c r="I159" s="1679">
        <f t="shared" ref="I159:M159" si="40">I158+I50</f>
        <v>2147.3999999999996</v>
      </c>
      <c r="J159" s="1679">
        <f t="shared" si="40"/>
        <v>98.63</v>
      </c>
      <c r="K159" s="1679">
        <f t="shared" si="40"/>
        <v>5184.0400000000009</v>
      </c>
      <c r="L159" s="1679">
        <f t="shared" si="40"/>
        <v>22750.800000000003</v>
      </c>
      <c r="M159" s="1679">
        <f t="shared" si="40"/>
        <v>6241.4</v>
      </c>
      <c r="N159" s="294"/>
      <c r="O159" s="294"/>
      <c r="P159" s="294"/>
      <c r="Q159" s="295"/>
      <c r="R159" s="905"/>
      <c r="S159" s="905"/>
      <c r="T159" s="905"/>
      <c r="U159" s="905"/>
      <c r="V159" s="905"/>
      <c r="W159" s="905"/>
    </row>
    <row r="160" spans="1:23" ht="13.5" thickBot="1">
      <c r="A160" s="210" t="s">
        <v>13</v>
      </c>
      <c r="B160" s="2274" t="s">
        <v>196</v>
      </c>
      <c r="C160" s="2274"/>
      <c r="D160" s="2274"/>
      <c r="E160" s="2274"/>
      <c r="F160" s="2274"/>
      <c r="G160" s="2274"/>
      <c r="H160" s="2274"/>
      <c r="I160" s="2274"/>
      <c r="J160" s="2274"/>
      <c r="K160" s="2274"/>
      <c r="L160" s="2274"/>
      <c r="M160" s="2274"/>
      <c r="N160" s="2274"/>
      <c r="O160" s="2274"/>
      <c r="P160" s="2274"/>
      <c r="Q160" s="2275"/>
      <c r="R160" s="905"/>
      <c r="S160" s="905"/>
      <c r="T160" s="905"/>
      <c r="U160" s="905"/>
      <c r="V160" s="905"/>
      <c r="W160" s="905"/>
    </row>
    <row r="161" spans="1:23" ht="13.5" thickBot="1">
      <c r="A161" s="211" t="s">
        <v>13</v>
      </c>
      <c r="B161" s="212" t="s">
        <v>11</v>
      </c>
      <c r="C161" s="2276" t="s">
        <v>197</v>
      </c>
      <c r="D161" s="2277"/>
      <c r="E161" s="2277"/>
      <c r="F161" s="2277"/>
      <c r="G161" s="2277"/>
      <c r="H161" s="2277"/>
      <c r="I161" s="2277"/>
      <c r="J161" s="2277"/>
      <c r="K161" s="2277"/>
      <c r="L161" s="2277"/>
      <c r="M161" s="2277"/>
      <c r="N161" s="2277"/>
      <c r="O161" s="2277"/>
      <c r="P161" s="2277"/>
      <c r="Q161" s="2278"/>
      <c r="R161" s="905"/>
      <c r="S161" s="905"/>
      <c r="T161" s="905"/>
      <c r="U161" s="905"/>
      <c r="V161" s="905"/>
      <c r="W161" s="905"/>
    </row>
    <row r="162" spans="1:23" ht="13.15" customHeight="1" thickBot="1">
      <c r="A162" s="2238" t="s">
        <v>13</v>
      </c>
      <c r="B162" s="2241" t="s">
        <v>11</v>
      </c>
      <c r="C162" s="2244" t="s">
        <v>11</v>
      </c>
      <c r="D162" s="2265" t="s">
        <v>198</v>
      </c>
      <c r="E162" s="2231" t="s">
        <v>41</v>
      </c>
      <c r="F162" s="2235" t="s">
        <v>76</v>
      </c>
      <c r="G162" s="1471" t="s">
        <v>144</v>
      </c>
      <c r="H162" s="1657">
        <f>H167+H172+H176+H180+H185+H189+H193+H197+H201+H205+H210+H214+H218+H222</f>
        <v>1579.93</v>
      </c>
      <c r="I162" s="1657">
        <f t="shared" ref="I162:M162" si="41">I167+I172+I176+I180+I185+I189+I193+I197+I201+I205+I210+I214+I218+I222</f>
        <v>36.699999999999996</v>
      </c>
      <c r="J162" s="1657">
        <f t="shared" si="41"/>
        <v>0</v>
      </c>
      <c r="K162" s="1657">
        <f>K167+K172+K176+K180+K185+K189+K193+K197+K201+K205+K210+K214+K218+K222</f>
        <v>1543.2300000000002</v>
      </c>
      <c r="L162" s="1657">
        <f t="shared" si="41"/>
        <v>2529.8000000000002</v>
      </c>
      <c r="M162" s="1657">
        <f t="shared" si="41"/>
        <v>36.4</v>
      </c>
      <c r="N162" s="235"/>
      <c r="O162" s="251"/>
      <c r="P162" s="252"/>
      <c r="Q162" s="216"/>
      <c r="R162" s="905"/>
      <c r="S162" s="905"/>
      <c r="T162" s="905"/>
      <c r="U162" s="905"/>
      <c r="V162" s="905"/>
      <c r="W162" s="905"/>
    </row>
    <row r="163" spans="1:23">
      <c r="A163" s="2239"/>
      <c r="B163" s="2242"/>
      <c r="C163" s="2245"/>
      <c r="D163" s="2266"/>
      <c r="E163" s="2232"/>
      <c r="F163" s="2236"/>
      <c r="G163" s="1472" t="s">
        <v>80</v>
      </c>
      <c r="H163" s="1658">
        <f>H168+H173+H177+H181+H186+H194+H198+H202+H206+H211+H215+H219+H223</f>
        <v>7155.9</v>
      </c>
      <c r="I163" s="1658">
        <f t="shared" ref="I163:M163" si="42">I168+I173+I177+I181+I186+I194+I198+I202+I206+I211+I215+I219+I223</f>
        <v>1977.4399999999998</v>
      </c>
      <c r="J163" s="1658">
        <f t="shared" si="42"/>
        <v>20.91</v>
      </c>
      <c r="K163" s="1658">
        <f t="shared" si="42"/>
        <v>5178.4600000000009</v>
      </c>
      <c r="L163" s="1657">
        <f>L168+L173+L177+L181+L186+L190+L194+L198+L202+L206+L211+L215+L219+L223</f>
        <v>4067.75</v>
      </c>
      <c r="M163" s="1658">
        <f t="shared" si="42"/>
        <v>206.1</v>
      </c>
      <c r="N163" s="275"/>
      <c r="O163" s="255"/>
      <c r="P163" s="256"/>
      <c r="Q163" s="221"/>
      <c r="R163" s="905"/>
      <c r="S163" s="905"/>
      <c r="T163" s="905"/>
      <c r="U163" s="905"/>
      <c r="V163" s="905"/>
      <c r="W163" s="905"/>
    </row>
    <row r="164" spans="1:23">
      <c r="A164" s="2239"/>
      <c r="B164" s="2242"/>
      <c r="C164" s="2245"/>
      <c r="D164" s="2266"/>
      <c r="E164" s="2233"/>
      <c r="F164" s="2237"/>
      <c r="G164" s="1472" t="s">
        <v>37</v>
      </c>
      <c r="H164" s="1962">
        <f>H169+H174+H178+H182+H187+H191+H195+H199+H203+H207+H212+H216+H220+H224</f>
        <v>1120.95</v>
      </c>
      <c r="I164" s="1658">
        <f t="shared" ref="I164:M164" si="43">I169+I174+I178+I182+I187+I191+I195+I199+I203+I207+I212+I216+I220+I224</f>
        <v>352.04999999999995</v>
      </c>
      <c r="J164" s="1658">
        <f t="shared" si="43"/>
        <v>7.9899999999999993</v>
      </c>
      <c r="K164" s="1962">
        <v>818.9</v>
      </c>
      <c r="L164" s="1658">
        <f t="shared" si="43"/>
        <v>1.2</v>
      </c>
      <c r="M164" s="1658">
        <f t="shared" si="43"/>
        <v>0</v>
      </c>
      <c r="N164" s="275"/>
      <c r="O164" s="273"/>
      <c r="P164" s="274"/>
      <c r="Q164" s="223"/>
      <c r="R164" s="905"/>
      <c r="S164" s="905"/>
      <c r="T164" s="905"/>
      <c r="U164" s="905"/>
      <c r="V164" s="905"/>
      <c r="W164" s="905"/>
    </row>
    <row r="165" spans="1:23" ht="13.15" customHeight="1">
      <c r="A165" s="2239"/>
      <c r="B165" s="2242"/>
      <c r="C165" s="2245"/>
      <c r="D165" s="2266"/>
      <c r="E165" s="2233"/>
      <c r="F165" s="2233"/>
      <c r="G165" s="1963" t="s">
        <v>938</v>
      </c>
      <c r="H165" s="1969"/>
      <c r="I165" s="1969"/>
      <c r="J165" s="1969"/>
      <c r="K165" s="1969"/>
      <c r="L165" s="1563"/>
      <c r="M165" s="1564"/>
      <c r="N165" s="275"/>
      <c r="O165" s="273"/>
      <c r="P165" s="905"/>
      <c r="Q165" s="223"/>
      <c r="R165" s="905"/>
      <c r="S165" s="905"/>
      <c r="T165" s="905"/>
      <c r="U165" s="905"/>
      <c r="V165" s="905"/>
      <c r="W165" s="905"/>
    </row>
    <row r="166" spans="1:23" ht="13.5" thickBot="1">
      <c r="A166" s="2240"/>
      <c r="B166" s="2243"/>
      <c r="C166" s="2246"/>
      <c r="D166" s="2267"/>
      <c r="E166" s="2234"/>
      <c r="F166" s="2234"/>
      <c r="G166" s="224" t="s">
        <v>12</v>
      </c>
      <c r="H166" s="1668">
        <f>H162+H163+H164+H165</f>
        <v>9856.7800000000007</v>
      </c>
      <c r="I166" s="1541">
        <f t="shared" ref="I166:M166" si="44">I162+I163+I164</f>
        <v>2366.1899999999996</v>
      </c>
      <c r="J166" s="1541">
        <f>J162+J163+J164</f>
        <v>28.9</v>
      </c>
      <c r="K166" s="1541">
        <f>K162+K163+K164+K165</f>
        <v>7540.5900000000011</v>
      </c>
      <c r="L166" s="1668">
        <f t="shared" si="44"/>
        <v>6598.75</v>
      </c>
      <c r="M166" s="1668">
        <f t="shared" si="44"/>
        <v>242.5</v>
      </c>
      <c r="N166" s="276"/>
      <c r="O166" s="259"/>
      <c r="P166" s="260"/>
      <c r="Q166" s="228"/>
      <c r="R166" s="905"/>
      <c r="S166" s="905"/>
      <c r="T166" s="905"/>
      <c r="U166" s="905"/>
      <c r="V166" s="905"/>
      <c r="W166" s="905"/>
    </row>
    <row r="167" spans="1:23" ht="13.15" customHeight="1">
      <c r="A167" s="2238"/>
      <c r="B167" s="2241"/>
      <c r="C167" s="2244"/>
      <c r="D167" s="2077" t="s">
        <v>199</v>
      </c>
      <c r="E167" s="2231" t="s">
        <v>41</v>
      </c>
      <c r="F167" s="2235" t="s">
        <v>54</v>
      </c>
      <c r="G167" s="936" t="s">
        <v>144</v>
      </c>
      <c r="H167" s="1954">
        <f>I167+K167</f>
        <v>920</v>
      </c>
      <c r="I167" s="1548">
        <v>35.799999999999997</v>
      </c>
      <c r="J167" s="1549">
        <v>0</v>
      </c>
      <c r="K167" s="1955">
        <v>884.2</v>
      </c>
      <c r="L167" s="1551">
        <v>0</v>
      </c>
      <c r="M167" s="1552">
        <v>0</v>
      </c>
      <c r="N167" s="235" t="s">
        <v>148</v>
      </c>
      <c r="O167" s="251" t="s">
        <v>42</v>
      </c>
      <c r="P167" s="252"/>
      <c r="Q167" s="216"/>
      <c r="R167" s="905"/>
      <c r="S167" s="905"/>
      <c r="T167" s="905"/>
      <c r="U167" s="905"/>
      <c r="V167" s="905"/>
      <c r="W167" s="905"/>
    </row>
    <row r="168" spans="1:23">
      <c r="A168" s="2239"/>
      <c r="B168" s="2242"/>
      <c r="C168" s="2245"/>
      <c r="D168" s="2078"/>
      <c r="E168" s="2232"/>
      <c r="F168" s="2236"/>
      <c r="G168" s="217" t="s">
        <v>80</v>
      </c>
      <c r="H168" s="1542">
        <f>I168+K168</f>
        <v>2398.5</v>
      </c>
      <c r="I168" s="1543">
        <v>15</v>
      </c>
      <c r="J168" s="1544">
        <v>9.66</v>
      </c>
      <c r="K168" s="1545">
        <v>2383.5</v>
      </c>
      <c r="L168" s="1553">
        <v>0</v>
      </c>
      <c r="M168" s="1547">
        <v>0</v>
      </c>
      <c r="N168" s="275"/>
      <c r="O168" s="255"/>
      <c r="P168" s="256"/>
      <c r="Q168" s="221"/>
      <c r="R168" s="905"/>
      <c r="S168" s="905"/>
      <c r="T168" s="905"/>
      <c r="U168" s="905"/>
      <c r="V168" s="905"/>
      <c r="W168" s="905"/>
    </row>
    <row r="169" spans="1:23">
      <c r="A169" s="2239"/>
      <c r="B169" s="2242"/>
      <c r="C169" s="2245"/>
      <c r="D169" s="2078"/>
      <c r="E169" s="2233"/>
      <c r="F169" s="2237"/>
      <c r="G169" s="217" t="s">
        <v>37</v>
      </c>
      <c r="H169" s="1949">
        <f>I169+K169</f>
        <v>1.1499999999999999</v>
      </c>
      <c r="I169" s="1950">
        <v>1.1499999999999999</v>
      </c>
      <c r="J169" s="1951">
        <v>1.1499999999999999</v>
      </c>
      <c r="K169" s="1545">
        <v>0</v>
      </c>
      <c r="L169" s="1553">
        <v>0</v>
      </c>
      <c r="M169" s="1547">
        <v>0</v>
      </c>
      <c r="N169" s="275"/>
      <c r="O169" s="273"/>
      <c r="P169" s="274"/>
      <c r="Q169" s="223"/>
      <c r="R169" s="905"/>
      <c r="S169" s="905"/>
      <c r="T169" s="905"/>
      <c r="U169" s="905"/>
      <c r="V169" s="905"/>
      <c r="W169" s="905"/>
    </row>
    <row r="170" spans="1:23">
      <c r="A170" s="2239"/>
      <c r="B170" s="2242"/>
      <c r="C170" s="2245"/>
      <c r="D170" s="2078"/>
      <c r="E170" s="2233"/>
      <c r="F170" s="2233"/>
      <c r="G170" s="124"/>
      <c r="H170" s="1559"/>
      <c r="I170" s="1560"/>
      <c r="J170" s="1561"/>
      <c r="K170" s="1562"/>
      <c r="L170" s="1563"/>
      <c r="M170" s="1564"/>
      <c r="N170" s="275"/>
      <c r="O170" s="273"/>
      <c r="P170" s="905"/>
      <c r="Q170" s="223"/>
      <c r="R170" s="905"/>
      <c r="S170" s="905"/>
      <c r="T170" s="905"/>
      <c r="U170" s="905"/>
      <c r="V170" s="905"/>
      <c r="W170" s="905"/>
    </row>
    <row r="171" spans="1:23" ht="39" customHeight="1" thickBot="1">
      <c r="A171" s="2240"/>
      <c r="B171" s="2243"/>
      <c r="C171" s="2246"/>
      <c r="D171" s="2079"/>
      <c r="E171" s="2234"/>
      <c r="F171" s="2234"/>
      <c r="G171" s="224" t="s">
        <v>12</v>
      </c>
      <c r="H171" s="1536">
        <f>SUM(H167:H169)</f>
        <v>3319.65</v>
      </c>
      <c r="I171" s="1537">
        <f>SUM(I167:I169)</f>
        <v>51.949999999999996</v>
      </c>
      <c r="J171" s="1538">
        <f>SUM(J167:J169)</f>
        <v>10.81</v>
      </c>
      <c r="K171" s="1539">
        <f>SUM(K167:K169)</f>
        <v>3267.7</v>
      </c>
      <c r="L171" s="1539">
        <f t="shared" ref="L171:M171" si="45">SUM(L167:L169)</f>
        <v>0</v>
      </c>
      <c r="M171" s="1539">
        <f t="shared" si="45"/>
        <v>0</v>
      </c>
      <c r="N171" s="276"/>
      <c r="O171" s="259"/>
      <c r="P171" s="260"/>
      <c r="Q171" s="228"/>
      <c r="R171" s="905"/>
      <c r="S171" s="905"/>
      <c r="T171" s="905"/>
      <c r="U171" s="905"/>
      <c r="V171" s="905"/>
      <c r="W171" s="905"/>
    </row>
    <row r="172" spans="1:23" ht="13.15" customHeight="1">
      <c r="A172" s="2238"/>
      <c r="B172" s="2241"/>
      <c r="C172" s="2244"/>
      <c r="D172" s="2077" t="s">
        <v>200</v>
      </c>
      <c r="E172" s="2231" t="s">
        <v>41</v>
      </c>
      <c r="F172" s="2235" t="s">
        <v>54</v>
      </c>
      <c r="G172" s="936" t="s">
        <v>144</v>
      </c>
      <c r="H172" s="1954">
        <f>I172+K172</f>
        <v>515.5</v>
      </c>
      <c r="I172" s="1548">
        <v>0.3</v>
      </c>
      <c r="J172" s="1549">
        <v>0</v>
      </c>
      <c r="K172" s="1955">
        <v>515.20000000000005</v>
      </c>
      <c r="L172" s="1551">
        <v>450.1</v>
      </c>
      <c r="M172" s="1552">
        <v>0</v>
      </c>
      <c r="N172" s="235" t="s">
        <v>875</v>
      </c>
      <c r="O172" s="251"/>
      <c r="P172" s="252" t="s">
        <v>42</v>
      </c>
      <c r="Q172" s="216"/>
      <c r="R172" s="905"/>
      <c r="S172" s="905"/>
      <c r="T172" s="905"/>
      <c r="U172" s="905"/>
      <c r="V172" s="905"/>
      <c r="W172" s="905"/>
    </row>
    <row r="173" spans="1:23">
      <c r="A173" s="2239"/>
      <c r="B173" s="2242"/>
      <c r="C173" s="2245"/>
      <c r="D173" s="2078"/>
      <c r="E173" s="2232"/>
      <c r="F173" s="2236"/>
      <c r="G173" s="217" t="s">
        <v>80</v>
      </c>
      <c r="H173" s="1542">
        <f>I173+K173</f>
        <v>507.4</v>
      </c>
      <c r="I173" s="1950">
        <v>6.5</v>
      </c>
      <c r="J173" s="1951">
        <v>3.57</v>
      </c>
      <c r="K173" s="1545">
        <v>500.9</v>
      </c>
      <c r="L173" s="1553">
        <v>333.9</v>
      </c>
      <c r="M173" s="1547">
        <v>0</v>
      </c>
      <c r="N173" s="275"/>
      <c r="O173" s="255"/>
      <c r="P173" s="256"/>
      <c r="Q173" s="221"/>
      <c r="R173" s="905"/>
      <c r="S173" s="905"/>
      <c r="T173" s="905"/>
      <c r="U173" s="905"/>
      <c r="V173" s="905"/>
      <c r="W173" s="905"/>
    </row>
    <row r="174" spans="1:23">
      <c r="A174" s="2239"/>
      <c r="B174" s="2242"/>
      <c r="C174" s="2245"/>
      <c r="D174" s="2078"/>
      <c r="E174" s="2233"/>
      <c r="F174" s="2237"/>
      <c r="G174" s="217" t="s">
        <v>37</v>
      </c>
      <c r="H174" s="1542">
        <f>I174+K174</f>
        <v>0.3</v>
      </c>
      <c r="I174" s="1543">
        <v>0.3</v>
      </c>
      <c r="J174" s="1544">
        <v>0.3</v>
      </c>
      <c r="K174" s="1545">
        <v>0</v>
      </c>
      <c r="L174" s="1553">
        <v>0.3</v>
      </c>
      <c r="M174" s="1547">
        <v>0</v>
      </c>
      <c r="N174" s="275"/>
      <c r="O174" s="273"/>
      <c r="P174" s="274"/>
      <c r="Q174" s="223"/>
      <c r="R174" s="905"/>
      <c r="S174" s="905"/>
      <c r="T174" s="905"/>
      <c r="U174" s="905"/>
      <c r="V174" s="905"/>
      <c r="W174" s="905"/>
    </row>
    <row r="175" spans="1:23" ht="13.5" thickBot="1">
      <c r="A175" s="2240"/>
      <c r="B175" s="2243"/>
      <c r="C175" s="2246"/>
      <c r="D175" s="2079"/>
      <c r="E175" s="2234"/>
      <c r="F175" s="2234"/>
      <c r="G175" s="224" t="s">
        <v>12</v>
      </c>
      <c r="H175" s="1536">
        <f>H172+H173+H174</f>
        <v>1023.1999999999999</v>
      </c>
      <c r="I175" s="1537">
        <f>SUM(I172:I174)</f>
        <v>7.1</v>
      </c>
      <c r="J175" s="1538">
        <f>SUM(J172:J174)</f>
        <v>3.8699999999999997</v>
      </c>
      <c r="K175" s="1539">
        <f>SUM(K172:K174)</f>
        <v>1016.1</v>
      </c>
      <c r="L175" s="1539">
        <f>SUM(L172:L174)</f>
        <v>784.3</v>
      </c>
      <c r="M175" s="1539">
        <f>SUM(M172:M174)</f>
        <v>0</v>
      </c>
      <c r="N175" s="276"/>
      <c r="O175" s="259"/>
      <c r="P175" s="260"/>
      <c r="Q175" s="228"/>
      <c r="R175" s="905"/>
      <c r="S175" s="905"/>
      <c r="T175" s="905"/>
      <c r="U175" s="905"/>
      <c r="V175" s="905"/>
      <c r="W175" s="905"/>
    </row>
    <row r="176" spans="1:23" ht="13.15" customHeight="1">
      <c r="A176" s="2238"/>
      <c r="B176" s="2241"/>
      <c r="C176" s="2244"/>
      <c r="D176" s="2077" t="s">
        <v>201</v>
      </c>
      <c r="E176" s="2231" t="s">
        <v>41</v>
      </c>
      <c r="F176" s="2235" t="s">
        <v>164</v>
      </c>
      <c r="G176" s="936" t="s">
        <v>144</v>
      </c>
      <c r="H176" s="1542">
        <f>I176+K176</f>
        <v>0</v>
      </c>
      <c r="I176" s="1548">
        <v>0</v>
      </c>
      <c r="J176" s="1549">
        <v>0</v>
      </c>
      <c r="K176" s="1550">
        <v>0</v>
      </c>
      <c r="L176" s="1551">
        <v>1631.2</v>
      </c>
      <c r="M176" s="1552">
        <v>0</v>
      </c>
      <c r="N176" s="1945" t="s">
        <v>876</v>
      </c>
      <c r="O176" s="251" t="s">
        <v>42</v>
      </c>
      <c r="P176" s="252"/>
      <c r="Q176" s="216"/>
      <c r="R176" s="905"/>
      <c r="S176" s="905"/>
      <c r="T176" s="905"/>
      <c r="U176" s="905"/>
      <c r="V176" s="905"/>
      <c r="W176" s="905"/>
    </row>
    <row r="177" spans="1:23">
      <c r="A177" s="2239"/>
      <c r="B177" s="2242"/>
      <c r="C177" s="2245"/>
      <c r="D177" s="2078"/>
      <c r="E177" s="2232"/>
      <c r="F177" s="2236"/>
      <c r="G177" s="217" t="s">
        <v>80</v>
      </c>
      <c r="H177" s="1542">
        <f>I177+K177</f>
        <v>0</v>
      </c>
      <c r="I177" s="1543">
        <v>0</v>
      </c>
      <c r="J177" s="1544">
        <v>0</v>
      </c>
      <c r="K177" s="1545">
        <v>0</v>
      </c>
      <c r="L177" s="1553">
        <v>1818.15</v>
      </c>
      <c r="M177" s="1547">
        <v>0</v>
      </c>
      <c r="N177" s="275"/>
      <c r="O177" s="255"/>
      <c r="P177" s="256"/>
      <c r="Q177" s="221"/>
      <c r="R177" s="905"/>
      <c r="S177" s="905"/>
      <c r="T177" s="905"/>
      <c r="U177" s="905"/>
      <c r="V177" s="905"/>
      <c r="W177" s="905"/>
    </row>
    <row r="178" spans="1:23">
      <c r="A178" s="2239"/>
      <c r="B178" s="2242"/>
      <c r="C178" s="2245"/>
      <c r="D178" s="2078"/>
      <c r="E178" s="2233"/>
      <c r="F178" s="2237"/>
      <c r="G178" s="217" t="s">
        <v>37</v>
      </c>
      <c r="H178" s="1542">
        <f>I178+K178</f>
        <v>0.9</v>
      </c>
      <c r="I178" s="1543">
        <v>0.9</v>
      </c>
      <c r="J178" s="1544">
        <v>0.89</v>
      </c>
      <c r="K178" s="1545">
        <v>0</v>
      </c>
      <c r="L178" s="1553">
        <v>0.9</v>
      </c>
      <c r="M178" s="1547">
        <v>0</v>
      </c>
      <c r="N178" s="275"/>
      <c r="O178" s="273"/>
      <c r="P178" s="274"/>
      <c r="Q178" s="223"/>
      <c r="R178" s="905"/>
      <c r="S178" s="905"/>
      <c r="T178" s="905"/>
      <c r="U178" s="905"/>
      <c r="V178" s="905"/>
      <c r="W178" s="905"/>
    </row>
    <row r="179" spans="1:23" ht="13.5" thickBot="1">
      <c r="A179" s="2240"/>
      <c r="B179" s="2243"/>
      <c r="C179" s="2246"/>
      <c r="D179" s="2079"/>
      <c r="E179" s="2234"/>
      <c r="F179" s="2234"/>
      <c r="G179" s="224" t="s">
        <v>12</v>
      </c>
      <c r="H179" s="1536">
        <f t="shared" ref="H179:M179" si="46">SUM(H176:H178)</f>
        <v>0.9</v>
      </c>
      <c r="I179" s="1537">
        <f t="shared" si="46"/>
        <v>0.9</v>
      </c>
      <c r="J179" s="1538">
        <f t="shared" si="46"/>
        <v>0.89</v>
      </c>
      <c r="K179" s="1539">
        <f t="shared" si="46"/>
        <v>0</v>
      </c>
      <c r="L179" s="1540">
        <f t="shared" si="46"/>
        <v>3450.2500000000005</v>
      </c>
      <c r="M179" s="1541">
        <f t="shared" si="46"/>
        <v>0</v>
      </c>
      <c r="N179" s="276"/>
      <c r="O179" s="259"/>
      <c r="P179" s="260"/>
      <c r="Q179" s="228"/>
      <c r="R179" s="905"/>
      <c r="S179" s="905"/>
      <c r="T179" s="905"/>
      <c r="U179" s="905"/>
      <c r="V179" s="905"/>
      <c r="W179" s="905"/>
    </row>
    <row r="180" spans="1:23" ht="13.15" customHeight="1">
      <c r="A180" s="2238"/>
      <c r="B180" s="2241"/>
      <c r="C180" s="2244"/>
      <c r="D180" s="2077" t="s">
        <v>202</v>
      </c>
      <c r="E180" s="2231" t="s">
        <v>41</v>
      </c>
      <c r="F180" s="2235" t="s">
        <v>164</v>
      </c>
      <c r="G180" s="936" t="s">
        <v>144</v>
      </c>
      <c r="H180" s="1554">
        <f>I180+K180</f>
        <v>0</v>
      </c>
      <c r="I180" s="1548">
        <v>0</v>
      </c>
      <c r="J180" s="1555"/>
      <c r="K180" s="1550">
        <v>0</v>
      </c>
      <c r="L180" s="1551">
        <v>48.5</v>
      </c>
      <c r="M180" s="1552">
        <v>36.4</v>
      </c>
      <c r="N180" s="235" t="s">
        <v>147</v>
      </c>
      <c r="O180" s="251" t="s">
        <v>42</v>
      </c>
      <c r="P180" s="252"/>
      <c r="Q180" s="216"/>
      <c r="R180" s="905"/>
      <c r="S180" s="905"/>
      <c r="T180" s="905"/>
      <c r="U180" s="905"/>
      <c r="V180" s="905"/>
      <c r="W180" s="905"/>
    </row>
    <row r="181" spans="1:23" ht="25.5">
      <c r="A181" s="2239"/>
      <c r="B181" s="2242"/>
      <c r="C181" s="2245"/>
      <c r="D181" s="2078"/>
      <c r="E181" s="2232"/>
      <c r="F181" s="2236"/>
      <c r="G181" s="217" t="s">
        <v>80</v>
      </c>
      <c r="H181" s="1542">
        <f>I181+K181</f>
        <v>43.9</v>
      </c>
      <c r="I181" s="1543">
        <v>2.8</v>
      </c>
      <c r="J181" s="1663">
        <v>1.57</v>
      </c>
      <c r="K181" s="1545">
        <v>41.1</v>
      </c>
      <c r="L181" s="1553">
        <v>274.60000000000002</v>
      </c>
      <c r="M181" s="1547">
        <v>206.1</v>
      </c>
      <c r="N181" s="1944" t="s">
        <v>877</v>
      </c>
      <c r="O181" s="255"/>
      <c r="P181" s="256"/>
      <c r="Q181" s="221" t="s">
        <v>42</v>
      </c>
      <c r="R181" s="905"/>
      <c r="S181" s="905"/>
      <c r="T181" s="905"/>
      <c r="U181" s="905"/>
      <c r="V181" s="905"/>
      <c r="W181" s="905"/>
    </row>
    <row r="182" spans="1:23">
      <c r="A182" s="2239"/>
      <c r="B182" s="2242"/>
      <c r="C182" s="2245"/>
      <c r="D182" s="2078"/>
      <c r="E182" s="2233"/>
      <c r="F182" s="2237"/>
      <c r="G182" s="217" t="s">
        <v>37</v>
      </c>
      <c r="H182" s="1542">
        <f>I182+K182</f>
        <v>0.4</v>
      </c>
      <c r="I182" s="1669">
        <v>0.4</v>
      </c>
      <c r="J182" s="1663">
        <v>0.4</v>
      </c>
      <c r="K182" s="1558"/>
      <c r="L182" s="1553"/>
      <c r="M182" s="1547"/>
      <c r="N182" s="275"/>
      <c r="O182" s="273"/>
      <c r="P182" s="274"/>
      <c r="Q182" s="223"/>
      <c r="R182" s="905"/>
      <c r="S182" s="905"/>
      <c r="T182" s="905"/>
      <c r="U182" s="905"/>
      <c r="V182" s="905"/>
      <c r="W182" s="905"/>
    </row>
    <row r="183" spans="1:23">
      <c r="A183" s="2239"/>
      <c r="B183" s="2242"/>
      <c r="C183" s="2245"/>
      <c r="D183" s="2078"/>
      <c r="E183" s="2233"/>
      <c r="F183" s="2233"/>
      <c r="G183" s="124"/>
      <c r="H183" s="1559"/>
      <c r="I183" s="1560"/>
      <c r="J183" s="1561"/>
      <c r="K183" s="1562"/>
      <c r="L183" s="1563"/>
      <c r="M183" s="1564"/>
      <c r="N183" s="275"/>
      <c r="O183" s="273"/>
      <c r="P183" s="274"/>
      <c r="Q183" s="223"/>
      <c r="R183" s="905"/>
      <c r="S183" s="905"/>
      <c r="T183" s="905"/>
      <c r="U183" s="905"/>
      <c r="V183" s="905"/>
      <c r="W183" s="905"/>
    </row>
    <row r="184" spans="1:23" ht="13.5" thickBot="1">
      <c r="A184" s="2240"/>
      <c r="B184" s="2243"/>
      <c r="C184" s="2246"/>
      <c r="D184" s="2079"/>
      <c r="E184" s="2234"/>
      <c r="F184" s="2234"/>
      <c r="G184" s="224" t="s">
        <v>12</v>
      </c>
      <c r="H184" s="1536">
        <f t="shared" ref="H184:M184" si="47">SUM(H180:H182)</f>
        <v>44.3</v>
      </c>
      <c r="I184" s="1537">
        <f t="shared" si="47"/>
        <v>3.1999999999999997</v>
      </c>
      <c r="J184" s="1538">
        <f t="shared" si="47"/>
        <v>1.9700000000000002</v>
      </c>
      <c r="K184" s="1539">
        <f t="shared" si="47"/>
        <v>41.1</v>
      </c>
      <c r="L184" s="1540">
        <f t="shared" si="47"/>
        <v>323.10000000000002</v>
      </c>
      <c r="M184" s="1541">
        <f t="shared" si="47"/>
        <v>242.5</v>
      </c>
      <c r="N184" s="1645"/>
      <c r="O184" s="259"/>
      <c r="P184" s="260"/>
      <c r="Q184" s="228"/>
      <c r="R184" s="905"/>
      <c r="S184" s="905"/>
      <c r="T184" s="905"/>
      <c r="U184" s="905"/>
      <c r="V184" s="905"/>
      <c r="W184" s="905"/>
    </row>
    <row r="185" spans="1:23" ht="13.15" customHeight="1">
      <c r="A185" s="2238"/>
      <c r="B185" s="2241"/>
      <c r="C185" s="2244"/>
      <c r="D185" s="2077" t="s">
        <v>203</v>
      </c>
      <c r="E185" s="2231" t="s">
        <v>41</v>
      </c>
      <c r="F185" s="2235" t="s">
        <v>179</v>
      </c>
      <c r="G185" s="936" t="s">
        <v>144</v>
      </c>
      <c r="H185" s="1554">
        <f>I185+K185</f>
        <v>44.43</v>
      </c>
      <c r="I185" s="1548">
        <v>0</v>
      </c>
      <c r="J185" s="1549">
        <v>0</v>
      </c>
      <c r="K185" s="1550">
        <v>44.43</v>
      </c>
      <c r="L185" s="1551">
        <v>0</v>
      </c>
      <c r="M185" s="1552">
        <v>0</v>
      </c>
      <c r="N185" s="235" t="s">
        <v>148</v>
      </c>
      <c r="O185" s="251" t="s">
        <v>42</v>
      </c>
      <c r="P185" s="252"/>
      <c r="Q185" s="216"/>
      <c r="R185" s="905"/>
      <c r="S185" s="905"/>
      <c r="T185" s="905"/>
      <c r="U185" s="905"/>
      <c r="V185" s="905"/>
      <c r="W185" s="905"/>
    </row>
    <row r="186" spans="1:23">
      <c r="A186" s="2239"/>
      <c r="B186" s="2242"/>
      <c r="C186" s="2245"/>
      <c r="D186" s="2078"/>
      <c r="E186" s="2232"/>
      <c r="F186" s="2236"/>
      <c r="G186" s="217" t="s">
        <v>80</v>
      </c>
      <c r="H186" s="1542">
        <f>I186+K186</f>
        <v>248.70000000000002</v>
      </c>
      <c r="I186" s="1543">
        <v>23.3</v>
      </c>
      <c r="J186" s="1544">
        <v>3.84</v>
      </c>
      <c r="K186" s="1545">
        <v>225.4</v>
      </c>
      <c r="L186" s="1553">
        <v>0</v>
      </c>
      <c r="M186" s="1547">
        <v>0</v>
      </c>
      <c r="N186" s="275"/>
      <c r="O186" s="255"/>
      <c r="P186" s="256"/>
      <c r="Q186" s="221"/>
      <c r="R186" s="905"/>
      <c r="S186" s="905"/>
      <c r="T186" s="905"/>
      <c r="U186" s="905"/>
      <c r="V186" s="905"/>
      <c r="W186" s="905"/>
    </row>
    <row r="187" spans="1:23">
      <c r="A187" s="2239"/>
      <c r="B187" s="2242"/>
      <c r="C187" s="2245"/>
      <c r="D187" s="2078"/>
      <c r="E187" s="2233"/>
      <c r="F187" s="2237"/>
      <c r="G187" s="217" t="s">
        <v>37</v>
      </c>
      <c r="H187" s="1949">
        <f>I187+K187</f>
        <v>17.599999999999998</v>
      </c>
      <c r="I187" s="1543">
        <v>0.7</v>
      </c>
      <c r="J187" s="1544">
        <v>0.7</v>
      </c>
      <c r="K187" s="1953">
        <v>16.899999999999999</v>
      </c>
      <c r="L187" s="1553">
        <v>0</v>
      </c>
      <c r="M187" s="1547">
        <v>0</v>
      </c>
      <c r="N187" s="275"/>
      <c r="O187" s="273"/>
      <c r="P187" s="274"/>
      <c r="Q187" s="223"/>
      <c r="R187" s="905"/>
      <c r="S187" s="905"/>
      <c r="T187" s="905"/>
      <c r="U187" s="905"/>
      <c r="V187" s="905"/>
      <c r="W187" s="905"/>
    </row>
    <row r="188" spans="1:23" ht="19.899999999999999" customHeight="1" thickBot="1">
      <c r="A188" s="2240"/>
      <c r="B188" s="2243"/>
      <c r="C188" s="2246"/>
      <c r="D188" s="2079"/>
      <c r="E188" s="2234"/>
      <c r="F188" s="2234"/>
      <c r="G188" s="224" t="s">
        <v>12</v>
      </c>
      <c r="H188" s="1536">
        <f>SUM(H185:H187)</f>
        <v>310.73</v>
      </c>
      <c r="I188" s="1537">
        <f>SUM(I185:I187)</f>
        <v>24</v>
      </c>
      <c r="J188" s="1538">
        <f>SUM(J185:J187)</f>
        <v>4.54</v>
      </c>
      <c r="K188" s="1539">
        <f>SUM(K185:K187)</f>
        <v>286.72999999999996</v>
      </c>
      <c r="L188" s="1539">
        <f t="shared" ref="L188:M188" si="48">SUM(L185:L187)</f>
        <v>0</v>
      </c>
      <c r="M188" s="1539">
        <f t="shared" si="48"/>
        <v>0</v>
      </c>
      <c r="N188" s="276"/>
      <c r="O188" s="259"/>
      <c r="P188" s="260"/>
      <c r="Q188" s="228"/>
      <c r="R188" s="905"/>
      <c r="S188" s="905"/>
      <c r="T188" s="905"/>
      <c r="U188" s="905"/>
      <c r="V188" s="905"/>
      <c r="W188" s="905"/>
    </row>
    <row r="189" spans="1:23" ht="13.15" customHeight="1">
      <c r="A189" s="296"/>
      <c r="B189" s="297"/>
      <c r="C189" s="1942"/>
      <c r="D189" s="2044" t="s">
        <v>204</v>
      </c>
      <c r="E189" s="2231" t="s">
        <v>41</v>
      </c>
      <c r="F189" s="1946" t="s">
        <v>878</v>
      </c>
      <c r="G189" s="298" t="s">
        <v>144</v>
      </c>
      <c r="H189" s="1680">
        <f>I189+K189</f>
        <v>0</v>
      </c>
      <c r="I189" s="1681">
        <v>0</v>
      </c>
      <c r="J189" s="1682"/>
      <c r="K189" s="1683">
        <v>0</v>
      </c>
      <c r="L189" s="1551">
        <v>400</v>
      </c>
      <c r="M189" s="1684">
        <v>0</v>
      </c>
      <c r="N189" s="235" t="s">
        <v>166</v>
      </c>
      <c r="O189" s="299" t="s">
        <v>42</v>
      </c>
      <c r="P189" s="300"/>
      <c r="Q189" s="301"/>
      <c r="R189" s="905"/>
      <c r="S189" s="905"/>
      <c r="T189" s="905"/>
      <c r="U189" s="905"/>
      <c r="V189" s="905"/>
      <c r="W189" s="905"/>
    </row>
    <row r="190" spans="1:23">
      <c r="A190" s="1935"/>
      <c r="B190" s="1936"/>
      <c r="C190" s="1937"/>
      <c r="D190" s="2055"/>
      <c r="E190" s="2232"/>
      <c r="F190" s="1938"/>
      <c r="G190" s="302" t="s">
        <v>80</v>
      </c>
      <c r="H190" s="1685">
        <f>I190+K190</f>
        <v>0</v>
      </c>
      <c r="I190" s="1686">
        <v>0</v>
      </c>
      <c r="J190" s="1687"/>
      <c r="K190" s="1688">
        <v>0</v>
      </c>
      <c r="L190" s="1569">
        <v>1641.1</v>
      </c>
      <c r="M190" s="1689">
        <v>0</v>
      </c>
      <c r="N190" s="275" t="s">
        <v>148</v>
      </c>
      <c r="O190" s="303"/>
      <c r="P190" s="304" t="s">
        <v>42</v>
      </c>
      <c r="Q190" s="305"/>
      <c r="R190" s="905"/>
      <c r="S190" s="905"/>
      <c r="T190" s="905"/>
      <c r="U190" s="905"/>
      <c r="V190" s="905"/>
      <c r="W190" s="905"/>
    </row>
    <row r="191" spans="1:23">
      <c r="A191" s="1935"/>
      <c r="B191" s="1936"/>
      <c r="C191" s="1937"/>
      <c r="D191" s="2055"/>
      <c r="E191" s="2233"/>
      <c r="F191" s="1938"/>
      <c r="G191" s="306" t="s">
        <v>37</v>
      </c>
      <c r="H191" s="1690">
        <f>I191+K191</f>
        <v>289</v>
      </c>
      <c r="I191" s="1691">
        <v>0</v>
      </c>
      <c r="J191" s="1692"/>
      <c r="K191" s="1693">
        <v>289</v>
      </c>
      <c r="L191" s="1553">
        <v>0</v>
      </c>
      <c r="M191" s="1694">
        <v>0</v>
      </c>
      <c r="N191" s="275"/>
      <c r="O191" s="307"/>
      <c r="P191" s="308"/>
      <c r="Q191" s="309"/>
      <c r="R191" s="905"/>
      <c r="S191" s="905"/>
      <c r="T191" s="905"/>
      <c r="U191" s="905"/>
      <c r="V191" s="905"/>
      <c r="W191" s="905"/>
    </row>
    <row r="192" spans="1:23" ht="13.5" thickBot="1">
      <c r="A192" s="310"/>
      <c r="B192" s="311"/>
      <c r="C192" s="1943"/>
      <c r="D192" s="2045"/>
      <c r="E192" s="2234"/>
      <c r="F192" s="1947"/>
      <c r="G192" s="224" t="s">
        <v>12</v>
      </c>
      <c r="H192" s="1695">
        <f t="shared" ref="H192:M192" si="49">H189+H190+H191</f>
        <v>289</v>
      </c>
      <c r="I192" s="1695">
        <f t="shared" si="49"/>
        <v>0</v>
      </c>
      <c r="J192" s="1695">
        <f t="shared" si="49"/>
        <v>0</v>
      </c>
      <c r="K192" s="1695">
        <f t="shared" si="49"/>
        <v>289</v>
      </c>
      <c r="L192" s="1695">
        <f t="shared" si="49"/>
        <v>2041.1</v>
      </c>
      <c r="M192" s="1695">
        <f t="shared" si="49"/>
        <v>0</v>
      </c>
      <c r="N192" s="276"/>
      <c r="O192" s="259"/>
      <c r="P192" s="260"/>
      <c r="Q192" s="228"/>
      <c r="R192" s="905"/>
      <c r="S192" s="905"/>
      <c r="T192" s="905"/>
      <c r="U192" s="905"/>
      <c r="V192" s="905"/>
      <c r="W192" s="905"/>
    </row>
    <row r="193" spans="1:23" ht="13.15" customHeight="1">
      <c r="A193" s="2238"/>
      <c r="B193" s="2241"/>
      <c r="C193" s="2244"/>
      <c r="D193" s="2077" t="s">
        <v>617</v>
      </c>
      <c r="E193" s="2231" t="s">
        <v>41</v>
      </c>
      <c r="F193" s="2235" t="s">
        <v>54</v>
      </c>
      <c r="G193" s="936" t="s">
        <v>144</v>
      </c>
      <c r="H193" s="1554">
        <f>I193+K193</f>
        <v>0</v>
      </c>
      <c r="I193" s="1548">
        <v>0</v>
      </c>
      <c r="J193" s="1555"/>
      <c r="K193" s="1550">
        <v>0</v>
      </c>
      <c r="L193" s="1551">
        <v>0</v>
      </c>
      <c r="M193" s="1552">
        <v>0</v>
      </c>
      <c r="N193" s="235"/>
      <c r="O193" s="251"/>
      <c r="P193" s="252"/>
      <c r="Q193" s="216"/>
      <c r="R193" s="905"/>
      <c r="S193" s="905"/>
      <c r="T193" s="905"/>
      <c r="U193" s="905"/>
      <c r="V193" s="905"/>
      <c r="W193" s="905"/>
    </row>
    <row r="194" spans="1:23">
      <c r="A194" s="2239"/>
      <c r="B194" s="2242"/>
      <c r="C194" s="2245"/>
      <c r="D194" s="2078"/>
      <c r="E194" s="2232"/>
      <c r="F194" s="2236"/>
      <c r="G194" s="217" t="s">
        <v>80</v>
      </c>
      <c r="H194" s="1542">
        <f>I194+K194</f>
        <v>0</v>
      </c>
      <c r="I194" s="1543">
        <v>0</v>
      </c>
      <c r="J194" s="1556"/>
      <c r="K194" s="1545">
        <v>0</v>
      </c>
      <c r="L194" s="1553">
        <v>0</v>
      </c>
      <c r="M194" s="1547">
        <v>0</v>
      </c>
      <c r="N194" s="275"/>
      <c r="O194" s="255"/>
      <c r="P194" s="256"/>
      <c r="Q194" s="221"/>
      <c r="R194" s="905"/>
      <c r="S194" s="905"/>
      <c r="T194" s="905"/>
      <c r="U194" s="905"/>
      <c r="V194" s="905"/>
      <c r="W194" s="905"/>
    </row>
    <row r="195" spans="1:23">
      <c r="A195" s="2239"/>
      <c r="B195" s="2242"/>
      <c r="C195" s="2245"/>
      <c r="D195" s="2078"/>
      <c r="E195" s="2233"/>
      <c r="F195" s="2237"/>
      <c r="G195" s="217" t="s">
        <v>37</v>
      </c>
      <c r="H195" s="1542">
        <f>I195+K195</f>
        <v>0</v>
      </c>
      <c r="I195" s="1557"/>
      <c r="J195" s="1556"/>
      <c r="K195" s="1558"/>
      <c r="L195" s="1553"/>
      <c r="M195" s="1547"/>
      <c r="N195" s="275"/>
      <c r="O195" s="273"/>
      <c r="P195" s="274"/>
      <c r="Q195" s="223"/>
      <c r="R195" s="905"/>
      <c r="S195" s="905"/>
      <c r="T195" s="905"/>
      <c r="U195" s="905"/>
      <c r="V195" s="905"/>
      <c r="W195" s="905"/>
    </row>
    <row r="196" spans="1:23" ht="13.5" thickBot="1">
      <c r="A196" s="2240"/>
      <c r="B196" s="2243"/>
      <c r="C196" s="2246"/>
      <c r="D196" s="2079"/>
      <c r="E196" s="2234"/>
      <c r="F196" s="2234"/>
      <c r="G196" s="224" t="s">
        <v>12</v>
      </c>
      <c r="H196" s="1536">
        <f t="shared" ref="H196:M196" si="50">SUM(H193:H195)</f>
        <v>0</v>
      </c>
      <c r="I196" s="1537">
        <f t="shared" si="50"/>
        <v>0</v>
      </c>
      <c r="J196" s="1538">
        <f t="shared" si="50"/>
        <v>0</v>
      </c>
      <c r="K196" s="1539">
        <f t="shared" si="50"/>
        <v>0</v>
      </c>
      <c r="L196" s="1540">
        <f t="shared" si="50"/>
        <v>0</v>
      </c>
      <c r="M196" s="1541">
        <f t="shared" si="50"/>
        <v>0</v>
      </c>
      <c r="N196" s="276"/>
      <c r="O196" s="259"/>
      <c r="P196" s="260"/>
      <c r="Q196" s="228"/>
      <c r="R196" s="905"/>
      <c r="S196" s="905"/>
      <c r="T196" s="905"/>
      <c r="U196" s="905"/>
      <c r="V196" s="905"/>
      <c r="W196" s="905"/>
    </row>
    <row r="197" spans="1:23" ht="13.15" customHeight="1">
      <c r="A197" s="2238"/>
      <c r="B197" s="2241"/>
      <c r="C197" s="2244"/>
      <c r="D197" s="2077" t="s">
        <v>677</v>
      </c>
      <c r="E197" s="2231" t="s">
        <v>41</v>
      </c>
      <c r="F197" s="2235" t="s">
        <v>879</v>
      </c>
      <c r="G197" s="936" t="s">
        <v>144</v>
      </c>
      <c r="H197" s="1554">
        <f>I197+K197</f>
        <v>0</v>
      </c>
      <c r="I197" s="1548">
        <v>0</v>
      </c>
      <c r="J197" s="1555"/>
      <c r="K197" s="1550">
        <v>0</v>
      </c>
      <c r="L197" s="1551">
        <v>0</v>
      </c>
      <c r="M197" s="1552">
        <v>0</v>
      </c>
      <c r="N197" s="235" t="s">
        <v>880</v>
      </c>
      <c r="O197" s="251" t="s">
        <v>42</v>
      </c>
      <c r="P197" s="252"/>
      <c r="Q197" s="216"/>
      <c r="R197" s="905"/>
      <c r="S197" s="905"/>
      <c r="T197" s="905"/>
      <c r="U197" s="905"/>
      <c r="V197" s="905"/>
      <c r="W197" s="905"/>
    </row>
    <row r="198" spans="1:23">
      <c r="A198" s="2239"/>
      <c r="B198" s="2242"/>
      <c r="C198" s="2245"/>
      <c r="D198" s="2078"/>
      <c r="E198" s="2232"/>
      <c r="F198" s="2236"/>
      <c r="G198" s="217" t="s">
        <v>80</v>
      </c>
      <c r="H198" s="1542">
        <f>I198+K198</f>
        <v>1923</v>
      </c>
      <c r="I198" s="1950">
        <v>1923</v>
      </c>
      <c r="J198" s="1556"/>
      <c r="K198" s="1953">
        <v>0</v>
      </c>
      <c r="L198" s="1553">
        <v>0</v>
      </c>
      <c r="M198" s="1547">
        <v>0</v>
      </c>
      <c r="N198" s="275"/>
      <c r="O198" s="255"/>
      <c r="P198" s="256"/>
      <c r="Q198" s="221"/>
      <c r="R198" s="905"/>
      <c r="S198" s="905"/>
      <c r="T198" s="905"/>
      <c r="U198" s="905"/>
      <c r="V198" s="905"/>
      <c r="W198" s="905"/>
    </row>
    <row r="199" spans="1:23">
      <c r="A199" s="2239"/>
      <c r="B199" s="2242"/>
      <c r="C199" s="2245"/>
      <c r="D199" s="2078"/>
      <c r="E199" s="2233"/>
      <c r="F199" s="2237"/>
      <c r="G199" s="217" t="s">
        <v>37</v>
      </c>
      <c r="H199" s="1542">
        <f>I199+K199</f>
        <v>340</v>
      </c>
      <c r="I199" s="1950">
        <v>340</v>
      </c>
      <c r="J199" s="1556"/>
      <c r="K199" s="1953">
        <v>0</v>
      </c>
      <c r="L199" s="1553">
        <v>0</v>
      </c>
      <c r="M199" s="1547">
        <v>0</v>
      </c>
      <c r="N199" s="275"/>
      <c r="O199" s="273"/>
      <c r="P199" s="274"/>
      <c r="Q199" s="223"/>
      <c r="R199" s="905"/>
      <c r="S199" s="905"/>
      <c r="T199" s="905"/>
      <c r="U199" s="905"/>
      <c r="V199" s="905"/>
      <c r="W199" s="905"/>
    </row>
    <row r="200" spans="1:23" ht="13.5" thickBot="1">
      <c r="A200" s="2240"/>
      <c r="B200" s="2243"/>
      <c r="C200" s="2246"/>
      <c r="D200" s="2079"/>
      <c r="E200" s="2234"/>
      <c r="F200" s="2234"/>
      <c r="G200" s="224" t="s">
        <v>12</v>
      </c>
      <c r="H200" s="1536">
        <f t="shared" ref="H200:M200" si="51">SUM(H197:H199)</f>
        <v>2263</v>
      </c>
      <c r="I200" s="1537">
        <f t="shared" si="51"/>
        <v>2263</v>
      </c>
      <c r="J200" s="1538">
        <f t="shared" si="51"/>
        <v>0</v>
      </c>
      <c r="K200" s="1539">
        <f t="shared" si="51"/>
        <v>0</v>
      </c>
      <c r="L200" s="1540">
        <f t="shared" si="51"/>
        <v>0</v>
      </c>
      <c r="M200" s="1541">
        <f t="shared" si="51"/>
        <v>0</v>
      </c>
      <c r="N200" s="276"/>
      <c r="O200" s="259"/>
      <c r="P200" s="313"/>
      <c r="Q200" s="228"/>
      <c r="R200" s="905"/>
      <c r="S200" s="905"/>
      <c r="T200" s="905"/>
      <c r="U200" s="905"/>
      <c r="V200" s="905"/>
      <c r="W200" s="905"/>
    </row>
    <row r="201" spans="1:23" ht="13.15" customHeight="1">
      <c r="A201" s="2238"/>
      <c r="B201" s="2241"/>
      <c r="C201" s="2244"/>
      <c r="D201" s="2077" t="s">
        <v>205</v>
      </c>
      <c r="E201" s="2231" t="s">
        <v>41</v>
      </c>
      <c r="F201" s="2235" t="s">
        <v>179</v>
      </c>
      <c r="G201" s="936" t="s">
        <v>144</v>
      </c>
      <c r="H201" s="1554">
        <f>I201+K201</f>
        <v>0</v>
      </c>
      <c r="I201" s="1548">
        <v>0</v>
      </c>
      <c r="J201" s="1555"/>
      <c r="K201" s="1550">
        <v>0</v>
      </c>
      <c r="L201" s="1551">
        <v>0</v>
      </c>
      <c r="M201" s="1552">
        <v>0</v>
      </c>
      <c r="N201" s="275" t="s">
        <v>148</v>
      </c>
      <c r="O201" s="273" t="s">
        <v>42</v>
      </c>
      <c r="P201" s="252"/>
      <c r="Q201" s="216"/>
      <c r="R201" s="905"/>
      <c r="S201" s="905"/>
      <c r="T201" s="905"/>
      <c r="U201" s="905"/>
      <c r="V201" s="905"/>
      <c r="W201" s="905"/>
    </row>
    <row r="202" spans="1:23">
      <c r="A202" s="2239"/>
      <c r="B202" s="2242"/>
      <c r="C202" s="2245"/>
      <c r="D202" s="2078"/>
      <c r="E202" s="2232"/>
      <c r="F202" s="2236"/>
      <c r="G202" s="217" t="s">
        <v>80</v>
      </c>
      <c r="H202" s="1542">
        <f>I202+K202</f>
        <v>276</v>
      </c>
      <c r="I202" s="1543">
        <v>0</v>
      </c>
      <c r="J202" s="1556"/>
      <c r="K202" s="1545">
        <v>276</v>
      </c>
      <c r="L202" s="1553">
        <v>0</v>
      </c>
      <c r="M202" s="1547">
        <v>0</v>
      </c>
      <c r="N202" s="275"/>
      <c r="O202" s="255"/>
      <c r="P202" s="256"/>
      <c r="Q202" s="221"/>
      <c r="R202" s="905"/>
      <c r="S202" s="905"/>
      <c r="T202" s="905"/>
      <c r="U202" s="905"/>
      <c r="V202" s="905"/>
      <c r="W202" s="905"/>
    </row>
    <row r="203" spans="1:23">
      <c r="A203" s="2239"/>
      <c r="B203" s="2242"/>
      <c r="C203" s="2245"/>
      <c r="D203" s="2078"/>
      <c r="E203" s="2233"/>
      <c r="F203" s="2237"/>
      <c r="G203" s="217" t="s">
        <v>37</v>
      </c>
      <c r="H203" s="1542">
        <f>I203+K203</f>
        <v>2.4</v>
      </c>
      <c r="I203" s="1543">
        <v>2.4</v>
      </c>
      <c r="J203" s="1544">
        <v>2.37</v>
      </c>
      <c r="K203" s="1545">
        <v>0</v>
      </c>
      <c r="L203" s="1553">
        <v>0</v>
      </c>
      <c r="M203" s="1547">
        <v>0</v>
      </c>
      <c r="N203" s="275"/>
      <c r="O203" s="273"/>
      <c r="P203" s="274"/>
      <c r="Q203" s="223"/>
      <c r="R203" s="905"/>
      <c r="S203" s="905"/>
      <c r="T203" s="905"/>
      <c r="U203" s="905"/>
      <c r="V203" s="905"/>
      <c r="W203" s="905"/>
    </row>
    <row r="204" spans="1:23" ht="13.5" thickBot="1">
      <c r="A204" s="2240"/>
      <c r="B204" s="2243"/>
      <c r="C204" s="2246"/>
      <c r="D204" s="2079"/>
      <c r="E204" s="2234"/>
      <c r="F204" s="2234"/>
      <c r="G204" s="224" t="s">
        <v>12</v>
      </c>
      <c r="H204" s="1536">
        <f t="shared" ref="H204:M204" si="52">SUM(H201:H203)</f>
        <v>278.39999999999998</v>
      </c>
      <c r="I204" s="1537">
        <f t="shared" si="52"/>
        <v>2.4</v>
      </c>
      <c r="J204" s="1538">
        <f t="shared" si="52"/>
        <v>2.37</v>
      </c>
      <c r="K204" s="1539">
        <f t="shared" si="52"/>
        <v>276</v>
      </c>
      <c r="L204" s="1539">
        <f t="shared" si="52"/>
        <v>0</v>
      </c>
      <c r="M204" s="1541">
        <f t="shared" si="52"/>
        <v>0</v>
      </c>
      <c r="N204" s="276"/>
      <c r="O204" s="259"/>
      <c r="P204" s="260"/>
      <c r="Q204" s="228"/>
      <c r="R204" s="905"/>
      <c r="S204" s="905"/>
      <c r="T204" s="905"/>
      <c r="U204" s="905"/>
      <c r="V204" s="905"/>
      <c r="W204" s="905"/>
    </row>
    <row r="205" spans="1:23" ht="13.15" customHeight="1">
      <c r="A205" s="2238"/>
      <c r="B205" s="2241"/>
      <c r="C205" s="2244"/>
      <c r="D205" s="2077" t="s">
        <v>206</v>
      </c>
      <c r="E205" s="2231" t="s">
        <v>41</v>
      </c>
      <c r="F205" s="2235" t="s">
        <v>179</v>
      </c>
      <c r="G205" s="936" t="s">
        <v>144</v>
      </c>
      <c r="H205" s="1554">
        <f>I205+K205</f>
        <v>0</v>
      </c>
      <c r="I205" s="1548">
        <v>0</v>
      </c>
      <c r="J205" s="1555"/>
      <c r="K205" s="1550">
        <v>0</v>
      </c>
      <c r="L205" s="1551">
        <v>0</v>
      </c>
      <c r="M205" s="1552">
        <v>0</v>
      </c>
      <c r="N205" s="235" t="s">
        <v>147</v>
      </c>
      <c r="O205" s="251" t="s">
        <v>42</v>
      </c>
      <c r="P205" s="252"/>
      <c r="Q205" s="216"/>
      <c r="R205" s="905"/>
      <c r="S205" s="905"/>
      <c r="T205" s="905"/>
      <c r="U205" s="905"/>
      <c r="V205" s="905"/>
      <c r="W205" s="905"/>
    </row>
    <row r="206" spans="1:23">
      <c r="A206" s="2239"/>
      <c r="B206" s="2242"/>
      <c r="C206" s="2245"/>
      <c r="D206" s="2078"/>
      <c r="E206" s="2232"/>
      <c r="F206" s="2236"/>
      <c r="G206" s="217" t="s">
        <v>80</v>
      </c>
      <c r="H206" s="1542">
        <f>I206+K206</f>
        <v>85.100000000000009</v>
      </c>
      <c r="I206" s="1543">
        <v>0.54</v>
      </c>
      <c r="J206" s="1556"/>
      <c r="K206" s="1545">
        <v>84.56</v>
      </c>
      <c r="L206" s="1553">
        <v>0</v>
      </c>
      <c r="M206" s="1547">
        <v>0</v>
      </c>
      <c r="N206" s="275" t="s">
        <v>148</v>
      </c>
      <c r="O206" s="255" t="s">
        <v>42</v>
      </c>
      <c r="P206" s="256"/>
      <c r="Q206" s="221"/>
      <c r="R206" s="905"/>
      <c r="S206" s="905"/>
      <c r="T206" s="905"/>
      <c r="U206" s="905"/>
      <c r="V206" s="905"/>
      <c r="W206" s="905"/>
    </row>
    <row r="207" spans="1:23">
      <c r="A207" s="2239"/>
      <c r="B207" s="2242"/>
      <c r="C207" s="2245"/>
      <c r="D207" s="2078"/>
      <c r="E207" s="2233"/>
      <c r="F207" s="2237"/>
      <c r="G207" s="217" t="s">
        <v>37</v>
      </c>
      <c r="H207" s="1949">
        <f>I207+K207</f>
        <v>29</v>
      </c>
      <c r="I207" s="1950">
        <v>0</v>
      </c>
      <c r="J207" s="1951">
        <v>0</v>
      </c>
      <c r="K207" s="1545">
        <v>29</v>
      </c>
      <c r="L207" s="1553">
        <v>0</v>
      </c>
      <c r="M207" s="1547">
        <v>0</v>
      </c>
      <c r="N207" s="275"/>
      <c r="O207" s="273"/>
      <c r="P207" s="274"/>
      <c r="Q207" s="223"/>
      <c r="R207" s="905"/>
      <c r="S207" s="905"/>
      <c r="T207" s="905"/>
      <c r="U207" s="905"/>
      <c r="V207" s="905"/>
      <c r="W207" s="905"/>
    </row>
    <row r="208" spans="1:23">
      <c r="A208" s="2239"/>
      <c r="B208" s="2242"/>
      <c r="C208" s="2245"/>
      <c r="D208" s="2078"/>
      <c r="E208" s="2233"/>
      <c r="F208" s="2233"/>
      <c r="G208" s="124"/>
      <c r="H208" s="1559"/>
      <c r="I208" s="1560"/>
      <c r="J208" s="1561"/>
      <c r="K208" s="1562"/>
      <c r="L208" s="1563"/>
      <c r="M208" s="1564"/>
      <c r="N208" s="275"/>
      <c r="O208" s="273"/>
      <c r="P208" s="274"/>
      <c r="Q208" s="223"/>
      <c r="R208" s="905"/>
      <c r="S208" s="905"/>
      <c r="T208" s="905"/>
      <c r="U208" s="905"/>
      <c r="V208" s="905"/>
      <c r="W208" s="905"/>
    </row>
    <row r="209" spans="1:23" ht="28.9" customHeight="1" thickBot="1">
      <c r="A209" s="2240"/>
      <c r="B209" s="2243"/>
      <c r="C209" s="2246"/>
      <c r="D209" s="2079"/>
      <c r="E209" s="2234"/>
      <c r="F209" s="2234"/>
      <c r="G209" s="224" t="s">
        <v>12</v>
      </c>
      <c r="H209" s="1536">
        <f t="shared" ref="H209:M209" si="53">SUM(H205:H207)</f>
        <v>114.10000000000001</v>
      </c>
      <c r="I209" s="1537">
        <f t="shared" si="53"/>
        <v>0.54</v>
      </c>
      <c r="J209" s="1538">
        <f t="shared" si="53"/>
        <v>0</v>
      </c>
      <c r="K209" s="1539">
        <f t="shared" si="53"/>
        <v>113.56</v>
      </c>
      <c r="L209" s="1539">
        <f t="shared" si="53"/>
        <v>0</v>
      </c>
      <c r="M209" s="1539">
        <f t="shared" si="53"/>
        <v>0</v>
      </c>
      <c r="N209" s="276"/>
      <c r="O209" s="259"/>
      <c r="P209" s="260"/>
      <c r="Q209" s="228"/>
      <c r="R209" s="905"/>
      <c r="S209" s="905"/>
      <c r="T209" s="905"/>
      <c r="U209" s="905"/>
      <c r="V209" s="905"/>
      <c r="W209" s="905"/>
    </row>
    <row r="210" spans="1:23" ht="13.15" customHeight="1">
      <c r="A210" s="2238"/>
      <c r="B210" s="2241"/>
      <c r="C210" s="2244"/>
      <c r="D210" s="2077" t="s">
        <v>207</v>
      </c>
      <c r="E210" s="2231" t="s">
        <v>41</v>
      </c>
      <c r="F210" s="2235" t="s">
        <v>179</v>
      </c>
      <c r="G210" s="936" t="s">
        <v>144</v>
      </c>
      <c r="H210" s="1554">
        <f>I210+K210</f>
        <v>0</v>
      </c>
      <c r="I210" s="1548">
        <v>0</v>
      </c>
      <c r="J210" s="1555"/>
      <c r="K210" s="1550">
        <v>0</v>
      </c>
      <c r="L210" s="1551">
        <v>0</v>
      </c>
      <c r="M210" s="1552">
        <v>0</v>
      </c>
      <c r="N210" s="235" t="s">
        <v>148</v>
      </c>
      <c r="O210" s="251" t="s">
        <v>42</v>
      </c>
      <c r="P210" s="252"/>
      <c r="Q210" s="216"/>
      <c r="R210" s="905"/>
      <c r="S210" s="905"/>
      <c r="T210" s="905"/>
      <c r="U210" s="905"/>
      <c r="V210" s="905"/>
      <c r="W210" s="905"/>
    </row>
    <row r="211" spans="1:23">
      <c r="A211" s="2239"/>
      <c r="B211" s="2242"/>
      <c r="C211" s="2245"/>
      <c r="D211" s="2078"/>
      <c r="E211" s="2232"/>
      <c r="F211" s="2236"/>
      <c r="G211" s="217" t="s">
        <v>80</v>
      </c>
      <c r="H211" s="1542">
        <f>I211+K211</f>
        <v>1142.4000000000001</v>
      </c>
      <c r="I211" s="1543">
        <v>0</v>
      </c>
      <c r="J211" s="1556"/>
      <c r="K211" s="1545">
        <v>1142.4000000000001</v>
      </c>
      <c r="L211" s="1553">
        <v>0</v>
      </c>
      <c r="M211" s="1547">
        <v>0</v>
      </c>
      <c r="N211" s="275"/>
      <c r="O211" s="255"/>
      <c r="P211" s="256"/>
      <c r="Q211" s="221"/>
      <c r="R211" s="905"/>
      <c r="S211" s="905"/>
      <c r="T211" s="905"/>
      <c r="U211" s="905"/>
      <c r="V211" s="905"/>
      <c r="W211" s="905"/>
    </row>
    <row r="212" spans="1:23">
      <c r="A212" s="2239"/>
      <c r="B212" s="2242"/>
      <c r="C212" s="2245"/>
      <c r="D212" s="2078"/>
      <c r="E212" s="2233"/>
      <c r="F212" s="2237"/>
      <c r="G212" s="217" t="s">
        <v>37</v>
      </c>
      <c r="H212" s="1542">
        <f>I212+K212</f>
        <v>353.5</v>
      </c>
      <c r="I212" s="1543">
        <v>0</v>
      </c>
      <c r="J212" s="1556"/>
      <c r="K212" s="1545">
        <v>353.5</v>
      </c>
      <c r="L212" s="1553">
        <v>0</v>
      </c>
      <c r="M212" s="1547">
        <v>0</v>
      </c>
      <c r="N212" s="275"/>
      <c r="O212" s="273"/>
      <c r="P212" s="274"/>
      <c r="Q212" s="223"/>
      <c r="R212" s="905"/>
      <c r="S212" s="905"/>
      <c r="T212" s="905"/>
      <c r="U212" s="905"/>
      <c r="V212" s="905"/>
      <c r="W212" s="905"/>
    </row>
    <row r="213" spans="1:23" ht="13.5" thickBot="1">
      <c r="A213" s="2240"/>
      <c r="B213" s="2243"/>
      <c r="C213" s="2246"/>
      <c r="D213" s="2079"/>
      <c r="E213" s="2234"/>
      <c r="F213" s="2234"/>
      <c r="G213" s="224" t="s">
        <v>12</v>
      </c>
      <c r="H213" s="1536">
        <f t="shared" ref="H213:M213" si="54">SUM(H210:H212)</f>
        <v>1495.9</v>
      </c>
      <c r="I213" s="1537">
        <f t="shared" si="54"/>
        <v>0</v>
      </c>
      <c r="J213" s="1538">
        <f t="shared" si="54"/>
        <v>0</v>
      </c>
      <c r="K213" s="1539">
        <f t="shared" si="54"/>
        <v>1495.9</v>
      </c>
      <c r="L213" s="1539">
        <f t="shared" si="54"/>
        <v>0</v>
      </c>
      <c r="M213" s="1539">
        <f t="shared" si="54"/>
        <v>0</v>
      </c>
      <c r="N213" s="276"/>
      <c r="O213" s="259"/>
      <c r="P213" s="260"/>
      <c r="Q213" s="228"/>
      <c r="R213" s="905"/>
      <c r="S213" s="905"/>
      <c r="T213" s="905"/>
      <c r="U213" s="905"/>
      <c r="V213" s="905"/>
      <c r="W213" s="905"/>
    </row>
    <row r="214" spans="1:23" ht="13.15" customHeight="1">
      <c r="A214" s="2238"/>
      <c r="B214" s="2241"/>
      <c r="C214" s="2244"/>
      <c r="D214" s="2077" t="s">
        <v>208</v>
      </c>
      <c r="E214" s="2231" t="s">
        <v>41</v>
      </c>
      <c r="F214" s="2235" t="s">
        <v>179</v>
      </c>
      <c r="G214" s="936" t="s">
        <v>144</v>
      </c>
      <c r="H214" s="1554">
        <f>I214+K214</f>
        <v>0</v>
      </c>
      <c r="I214" s="1548">
        <v>0</v>
      </c>
      <c r="J214" s="1555"/>
      <c r="K214" s="1550">
        <v>0</v>
      </c>
      <c r="L214" s="1551">
        <v>0</v>
      </c>
      <c r="M214" s="1552">
        <v>0</v>
      </c>
      <c r="N214" s="235" t="s">
        <v>881</v>
      </c>
      <c r="O214" s="251"/>
      <c r="P214" s="252"/>
      <c r="Q214" s="216"/>
      <c r="R214" s="905"/>
      <c r="S214" s="905"/>
      <c r="T214" s="905"/>
      <c r="U214" s="905"/>
      <c r="V214" s="905"/>
      <c r="W214" s="905"/>
    </row>
    <row r="215" spans="1:23">
      <c r="A215" s="2239"/>
      <c r="B215" s="2242"/>
      <c r="C215" s="2245"/>
      <c r="D215" s="2078"/>
      <c r="E215" s="2232"/>
      <c r="F215" s="2236"/>
      <c r="G215" s="217" t="s">
        <v>80</v>
      </c>
      <c r="H215" s="1542">
        <f>I215+K215</f>
        <v>0</v>
      </c>
      <c r="I215" s="1543">
        <v>0</v>
      </c>
      <c r="J215" s="1556"/>
      <c r="K215" s="1545">
        <v>0</v>
      </c>
      <c r="L215" s="1553">
        <v>0</v>
      </c>
      <c r="M215" s="1547">
        <v>0</v>
      </c>
      <c r="N215" s="236" t="s">
        <v>882</v>
      </c>
      <c r="O215" s="255"/>
      <c r="P215" s="256"/>
      <c r="Q215" s="221"/>
      <c r="R215" s="905"/>
      <c r="S215" s="905"/>
      <c r="T215" s="905"/>
      <c r="U215" s="905"/>
      <c r="V215" s="905"/>
      <c r="W215" s="905"/>
    </row>
    <row r="216" spans="1:23">
      <c r="A216" s="2239"/>
      <c r="B216" s="2242"/>
      <c r="C216" s="2245"/>
      <c r="D216" s="2078"/>
      <c r="E216" s="2233"/>
      <c r="F216" s="2237"/>
      <c r="G216" s="217" t="s">
        <v>37</v>
      </c>
      <c r="H216" s="1542">
        <f>I216+K216</f>
        <v>0</v>
      </c>
      <c r="I216" s="1543">
        <v>0</v>
      </c>
      <c r="J216" s="1544"/>
      <c r="K216" s="1545">
        <v>0</v>
      </c>
      <c r="L216" s="1553"/>
      <c r="M216" s="1547"/>
      <c r="N216" s="275"/>
      <c r="O216" s="273"/>
      <c r="P216" s="274"/>
      <c r="Q216" s="223"/>
      <c r="R216" s="905"/>
      <c r="S216" s="905"/>
      <c r="T216" s="905"/>
      <c r="U216" s="905"/>
      <c r="V216" s="905"/>
      <c r="W216" s="905"/>
    </row>
    <row r="217" spans="1:23" ht="13.5" thickBot="1">
      <c r="A217" s="2240"/>
      <c r="B217" s="2243"/>
      <c r="C217" s="2246"/>
      <c r="D217" s="2079"/>
      <c r="E217" s="2234"/>
      <c r="F217" s="2234"/>
      <c r="G217" s="224" t="s">
        <v>12</v>
      </c>
      <c r="H217" s="1536">
        <f t="shared" ref="H217:M217" si="55">SUM(H214:H216)</f>
        <v>0</v>
      </c>
      <c r="I217" s="1537">
        <f t="shared" si="55"/>
        <v>0</v>
      </c>
      <c r="J217" s="1538">
        <f t="shared" si="55"/>
        <v>0</v>
      </c>
      <c r="K217" s="1539">
        <f t="shared" si="55"/>
        <v>0</v>
      </c>
      <c r="L217" s="1540">
        <f t="shared" si="55"/>
        <v>0</v>
      </c>
      <c r="M217" s="1541">
        <f t="shared" si="55"/>
        <v>0</v>
      </c>
      <c r="N217" s="276"/>
      <c r="O217" s="259"/>
      <c r="P217" s="260"/>
      <c r="Q217" s="228"/>
      <c r="R217" s="905"/>
      <c r="S217" s="905"/>
      <c r="T217" s="905"/>
      <c r="U217" s="905"/>
      <c r="V217" s="905"/>
      <c r="W217" s="905"/>
    </row>
    <row r="218" spans="1:23" ht="13.15" customHeight="1">
      <c r="A218" s="296"/>
      <c r="B218" s="314"/>
      <c r="C218" s="315"/>
      <c r="D218" s="2268" t="s">
        <v>209</v>
      </c>
      <c r="E218" s="1946" t="s">
        <v>41</v>
      </c>
      <c r="F218" s="316" t="s">
        <v>158</v>
      </c>
      <c r="G218" s="317" t="s">
        <v>144</v>
      </c>
      <c r="H218" s="1680">
        <f>I218+K218</f>
        <v>100</v>
      </c>
      <c r="I218" s="1696">
        <v>0.6</v>
      </c>
      <c r="J218" s="1696">
        <v>0</v>
      </c>
      <c r="K218" s="1551">
        <v>99.4</v>
      </c>
      <c r="L218" s="1684">
        <v>0</v>
      </c>
      <c r="M218" s="1697">
        <v>0</v>
      </c>
      <c r="N218" s="318" t="s">
        <v>883</v>
      </c>
      <c r="O218" s="299" t="s">
        <v>42</v>
      </c>
      <c r="P218" s="300"/>
      <c r="Q218" s="319"/>
      <c r="R218" s="905"/>
      <c r="S218" s="905"/>
      <c r="T218" s="905"/>
      <c r="U218" s="905"/>
      <c r="V218" s="905"/>
      <c r="W218" s="905"/>
    </row>
    <row r="219" spans="1:23">
      <c r="A219" s="1935"/>
      <c r="B219" s="1941"/>
      <c r="C219" s="2271"/>
      <c r="D219" s="2269"/>
      <c r="E219" s="1938"/>
      <c r="F219" s="321"/>
      <c r="G219" s="322" t="s">
        <v>80</v>
      </c>
      <c r="H219" s="1685">
        <f>I219+K219</f>
        <v>530.9</v>
      </c>
      <c r="I219" s="1698">
        <v>6.3</v>
      </c>
      <c r="J219" s="1698">
        <v>2.27</v>
      </c>
      <c r="K219" s="1569">
        <v>524.6</v>
      </c>
      <c r="L219" s="1689">
        <v>0</v>
      </c>
      <c r="M219" s="1699">
        <v>0</v>
      </c>
      <c r="N219" s="323"/>
      <c r="O219" s="303"/>
      <c r="P219" s="304"/>
      <c r="Q219" s="324"/>
      <c r="R219" s="905"/>
      <c r="S219" s="905"/>
      <c r="T219" s="905"/>
      <c r="U219" s="905"/>
      <c r="V219" s="905"/>
      <c r="W219" s="905"/>
    </row>
    <row r="220" spans="1:23">
      <c r="A220" s="1935"/>
      <c r="B220" s="1941"/>
      <c r="C220" s="2272"/>
      <c r="D220" s="2269"/>
      <c r="E220" s="1938"/>
      <c r="F220" s="321"/>
      <c r="G220" s="306" t="s">
        <v>37</v>
      </c>
      <c r="H220" s="1690">
        <f>I220+K220</f>
        <v>0.3</v>
      </c>
      <c r="I220" s="1700">
        <v>0.3</v>
      </c>
      <c r="J220" s="1700">
        <v>0.3</v>
      </c>
      <c r="K220" s="1553">
        <v>0</v>
      </c>
      <c r="L220" s="1694">
        <v>0</v>
      </c>
      <c r="M220" s="1546">
        <v>0</v>
      </c>
      <c r="N220" s="325"/>
      <c r="O220" s="307"/>
      <c r="P220" s="308"/>
      <c r="Q220" s="327"/>
      <c r="R220" s="905"/>
      <c r="S220" s="905"/>
      <c r="T220" s="905"/>
      <c r="U220" s="905"/>
      <c r="V220" s="905"/>
      <c r="W220" s="905"/>
    </row>
    <row r="221" spans="1:23" ht="21.6" customHeight="1" thickBot="1">
      <c r="A221" s="310"/>
      <c r="B221" s="328"/>
      <c r="C221" s="2273"/>
      <c r="D221" s="2270"/>
      <c r="E221" s="1947"/>
      <c r="F221" s="329"/>
      <c r="G221" s="330" t="s">
        <v>12</v>
      </c>
      <c r="H221" s="1695">
        <f>H218+H219+H220</f>
        <v>631.19999999999993</v>
      </c>
      <c r="I221" s="1695">
        <f t="shared" ref="I221:M221" si="56">I218+I219+I220</f>
        <v>7.1999999999999993</v>
      </c>
      <c r="J221" s="1695">
        <f t="shared" si="56"/>
        <v>2.57</v>
      </c>
      <c r="K221" s="1695">
        <f t="shared" si="56"/>
        <v>624</v>
      </c>
      <c r="L221" s="1695">
        <f t="shared" si="56"/>
        <v>0</v>
      </c>
      <c r="M221" s="1695">
        <f t="shared" si="56"/>
        <v>0</v>
      </c>
      <c r="N221" s="1940"/>
      <c r="O221" s="259"/>
      <c r="P221" s="260"/>
      <c r="Q221" s="261"/>
      <c r="R221" s="905"/>
      <c r="S221" s="905"/>
      <c r="T221" s="905"/>
      <c r="U221" s="905"/>
      <c r="V221" s="905"/>
      <c r="W221" s="905"/>
    </row>
    <row r="222" spans="1:23" ht="13.15" customHeight="1">
      <c r="A222" s="2238"/>
      <c r="B222" s="2241"/>
      <c r="C222" s="2244"/>
      <c r="D222" s="2077" t="s">
        <v>210</v>
      </c>
      <c r="E222" s="2231" t="s">
        <v>41</v>
      </c>
      <c r="F222" s="2235" t="s">
        <v>179</v>
      </c>
      <c r="G222" s="936" t="s">
        <v>144</v>
      </c>
      <c r="H222" s="1554">
        <f>I222+K222</f>
        <v>0</v>
      </c>
      <c r="I222" s="1548">
        <v>0</v>
      </c>
      <c r="J222" s="1555"/>
      <c r="K222" s="1550">
        <v>0</v>
      </c>
      <c r="L222" s="1551">
        <v>0</v>
      </c>
      <c r="M222" s="1552">
        <v>0</v>
      </c>
      <c r="N222" s="318" t="s">
        <v>148</v>
      </c>
      <c r="O222" s="299" t="s">
        <v>42</v>
      </c>
      <c r="P222" s="300"/>
      <c r="Q222" s="319"/>
      <c r="R222" s="905"/>
      <c r="S222" s="905"/>
      <c r="T222" s="905"/>
      <c r="U222" s="905"/>
      <c r="V222" s="905"/>
      <c r="W222" s="905"/>
    </row>
    <row r="223" spans="1:23" ht="12" customHeight="1">
      <c r="A223" s="2239"/>
      <c r="B223" s="2242"/>
      <c r="C223" s="2245"/>
      <c r="D223" s="2078"/>
      <c r="E223" s="2232"/>
      <c r="F223" s="2236"/>
      <c r="G223" s="217" t="s">
        <v>80</v>
      </c>
      <c r="H223" s="1542">
        <f>I223+K223</f>
        <v>0</v>
      </c>
      <c r="I223" s="1543">
        <v>0</v>
      </c>
      <c r="J223" s="1556"/>
      <c r="K223" s="1545">
        <v>0</v>
      </c>
      <c r="L223" s="1553">
        <v>0</v>
      </c>
      <c r="M223" s="1547">
        <v>0</v>
      </c>
      <c r="N223" s="323"/>
      <c r="O223" s="303"/>
      <c r="P223" s="304"/>
      <c r="Q223" s="324"/>
      <c r="R223" s="905"/>
      <c r="S223" s="905"/>
      <c r="T223" s="905"/>
      <c r="U223" s="905"/>
      <c r="V223" s="905"/>
      <c r="W223" s="905"/>
    </row>
    <row r="224" spans="1:23">
      <c r="A224" s="2239"/>
      <c r="B224" s="2242"/>
      <c r="C224" s="2245"/>
      <c r="D224" s="2078"/>
      <c r="E224" s="2233"/>
      <c r="F224" s="2237"/>
      <c r="G224" s="217" t="s">
        <v>37</v>
      </c>
      <c r="H224" s="1542">
        <f>I224+K224</f>
        <v>86.4</v>
      </c>
      <c r="I224" s="1543">
        <v>5.9</v>
      </c>
      <c r="J224" s="1663">
        <v>1.88</v>
      </c>
      <c r="K224" s="1545">
        <v>80.5</v>
      </c>
      <c r="L224" s="1553">
        <v>0</v>
      </c>
      <c r="M224" s="1547">
        <v>0</v>
      </c>
      <c r="N224" s="325"/>
      <c r="O224" s="307"/>
      <c r="P224" s="308"/>
      <c r="Q224" s="327"/>
      <c r="R224" s="905"/>
      <c r="S224" s="905"/>
      <c r="T224" s="905"/>
      <c r="U224" s="905"/>
      <c r="V224" s="905"/>
      <c r="W224" s="905"/>
    </row>
    <row r="225" spans="1:23" ht="12.6" customHeight="1" thickBot="1">
      <c r="A225" s="2240"/>
      <c r="B225" s="2243"/>
      <c r="C225" s="2246"/>
      <c r="D225" s="2079"/>
      <c r="E225" s="2234"/>
      <c r="F225" s="2234"/>
      <c r="G225" s="224" t="s">
        <v>12</v>
      </c>
      <c r="H225" s="1536">
        <f>SUM(H222:H224)</f>
        <v>86.4</v>
      </c>
      <c r="I225" s="1537">
        <f t="shared" ref="I225:M225" si="57">SUM(I222:I224)</f>
        <v>5.9</v>
      </c>
      <c r="J225" s="1538">
        <f t="shared" si="57"/>
        <v>1.88</v>
      </c>
      <c r="K225" s="1539">
        <f t="shared" si="57"/>
        <v>80.5</v>
      </c>
      <c r="L225" s="1540">
        <f t="shared" si="57"/>
        <v>0</v>
      </c>
      <c r="M225" s="1541">
        <f t="shared" si="57"/>
        <v>0</v>
      </c>
      <c r="N225" s="1940"/>
      <c r="O225" s="259"/>
      <c r="P225" s="260"/>
      <c r="Q225" s="261"/>
      <c r="R225" s="905"/>
      <c r="S225" s="905"/>
      <c r="T225" s="905"/>
      <c r="U225" s="905"/>
      <c r="V225" s="905"/>
      <c r="W225" s="905"/>
    </row>
    <row r="226" spans="1:23" ht="13.15" customHeight="1">
      <c r="A226" s="2238" t="s">
        <v>13</v>
      </c>
      <c r="B226" s="2241" t="s">
        <v>11</v>
      </c>
      <c r="C226" s="2244" t="s">
        <v>13</v>
      </c>
      <c r="D226" s="2265" t="s">
        <v>211</v>
      </c>
      <c r="E226" s="2231" t="s">
        <v>41</v>
      </c>
      <c r="F226" s="2235" t="s">
        <v>212</v>
      </c>
      <c r="G226" s="1471" t="s">
        <v>37</v>
      </c>
      <c r="H226" s="1970">
        <f>I226+K226</f>
        <v>50</v>
      </c>
      <c r="I226" s="1971">
        <v>0</v>
      </c>
      <c r="J226" s="1555"/>
      <c r="K226" s="1972">
        <v>50</v>
      </c>
      <c r="L226" s="1551">
        <v>0</v>
      </c>
      <c r="M226" s="1657">
        <v>0</v>
      </c>
      <c r="N226" s="2259" t="s">
        <v>213</v>
      </c>
      <c r="O226" s="331" t="s">
        <v>42</v>
      </c>
      <c r="P226" s="332"/>
      <c r="Q226" s="333"/>
      <c r="R226" s="905"/>
      <c r="S226" s="905"/>
      <c r="T226" s="231"/>
      <c r="U226" s="905"/>
      <c r="V226" s="905"/>
      <c r="W226" s="905"/>
    </row>
    <row r="227" spans="1:23">
      <c r="A227" s="2239"/>
      <c r="B227" s="2242"/>
      <c r="C227" s="2245"/>
      <c r="D227" s="2266"/>
      <c r="E227" s="2232"/>
      <c r="F227" s="2236"/>
      <c r="G227" s="1973" t="s">
        <v>214</v>
      </c>
      <c r="H227" s="1974">
        <v>2603.5</v>
      </c>
      <c r="I227" s="1975">
        <v>0</v>
      </c>
      <c r="J227" s="1976"/>
      <c r="K227" s="1977">
        <v>2603.5</v>
      </c>
      <c r="L227" s="1553">
        <v>0</v>
      </c>
      <c r="M227" s="1658">
        <v>0</v>
      </c>
      <c r="N227" s="2260"/>
      <c r="O227" s="334"/>
      <c r="P227" s="335"/>
      <c r="Q227" s="336"/>
      <c r="R227" s="905"/>
      <c r="S227" s="905"/>
      <c r="T227" s="231"/>
      <c r="U227" s="905"/>
      <c r="V227" s="905"/>
      <c r="W227" s="905"/>
    </row>
    <row r="228" spans="1:23" ht="13.15" customHeight="1">
      <c r="A228" s="2239"/>
      <c r="B228" s="2242"/>
      <c r="C228" s="2245"/>
      <c r="D228" s="2266"/>
      <c r="E228" s="2232"/>
      <c r="F228" s="2236"/>
      <c r="G228" s="124"/>
      <c r="H228" s="1559"/>
      <c r="I228" s="1676"/>
      <c r="J228" s="1561"/>
      <c r="K228" s="1677"/>
      <c r="L228" s="1701"/>
      <c r="M228" s="1659"/>
      <c r="N228" s="2261" t="s">
        <v>215</v>
      </c>
      <c r="O228" s="334"/>
      <c r="P228" s="335"/>
      <c r="Q228" s="336"/>
      <c r="R228" s="905"/>
      <c r="S228" s="905"/>
      <c r="T228" s="231"/>
      <c r="U228" s="905"/>
      <c r="V228" s="905"/>
      <c r="W228" s="905"/>
    </row>
    <row r="229" spans="1:23">
      <c r="A229" s="2239"/>
      <c r="B229" s="2242"/>
      <c r="C229" s="2245"/>
      <c r="D229" s="2266"/>
      <c r="E229" s="2233"/>
      <c r="F229" s="2233"/>
      <c r="G229" s="124"/>
      <c r="H229" s="1559"/>
      <c r="I229" s="1560"/>
      <c r="J229" s="1561"/>
      <c r="K229" s="1562"/>
      <c r="L229" s="1702"/>
      <c r="M229" s="1659"/>
      <c r="N229" s="2260"/>
      <c r="O229" s="337" t="s">
        <v>42</v>
      </c>
      <c r="P229" s="338" t="s">
        <v>42</v>
      </c>
      <c r="Q229" s="339"/>
      <c r="R229" s="905"/>
      <c r="S229" s="905"/>
      <c r="T229" s="231"/>
      <c r="U229" s="905"/>
      <c r="V229" s="905"/>
      <c r="W229" s="905"/>
    </row>
    <row r="230" spans="1:23" ht="38.25">
      <c r="A230" s="2239"/>
      <c r="B230" s="2242"/>
      <c r="C230" s="2245"/>
      <c r="D230" s="2266"/>
      <c r="E230" s="2233"/>
      <c r="F230" s="2233"/>
      <c r="G230" s="124"/>
      <c r="H230" s="1559"/>
      <c r="I230" s="1560"/>
      <c r="J230" s="1561"/>
      <c r="K230" s="1562"/>
      <c r="L230" s="1702"/>
      <c r="M230" s="1659"/>
      <c r="N230" s="340" t="s">
        <v>216</v>
      </c>
      <c r="O230" s="337" t="s">
        <v>42</v>
      </c>
      <c r="P230" s="338"/>
      <c r="Q230" s="339"/>
      <c r="R230" s="905"/>
      <c r="S230" s="905"/>
      <c r="T230" s="231"/>
      <c r="U230" s="905"/>
      <c r="V230" s="905"/>
      <c r="W230" s="905"/>
    </row>
    <row r="231" spans="1:23" s="901" customFormat="1">
      <c r="A231" s="2239"/>
      <c r="B231" s="2242"/>
      <c r="C231" s="2245"/>
      <c r="D231" s="2266"/>
      <c r="E231" s="2233"/>
      <c r="F231" s="2233"/>
      <c r="G231" s="124"/>
      <c r="H231" s="1559"/>
      <c r="I231" s="1560"/>
      <c r="J231" s="1561"/>
      <c r="K231" s="1562"/>
      <c r="L231" s="1702"/>
      <c r="M231" s="1659"/>
      <c r="N231" s="1978" t="s">
        <v>939</v>
      </c>
      <c r="O231" s="1979" t="s">
        <v>42</v>
      </c>
      <c r="P231" s="338"/>
      <c r="Q231" s="339"/>
      <c r="R231" s="905"/>
      <c r="S231" s="905"/>
      <c r="T231" s="231"/>
      <c r="U231" s="905"/>
      <c r="V231" s="905"/>
      <c r="W231" s="905"/>
    </row>
    <row r="232" spans="1:23" s="901" customFormat="1">
      <c r="A232" s="2239"/>
      <c r="B232" s="2242"/>
      <c r="C232" s="2245"/>
      <c r="D232" s="2266"/>
      <c r="E232" s="2233"/>
      <c r="F232" s="2233"/>
      <c r="G232" s="124"/>
      <c r="H232" s="1559"/>
      <c r="I232" s="1560"/>
      <c r="J232" s="1561"/>
      <c r="K232" s="1562"/>
      <c r="L232" s="1702"/>
      <c r="M232" s="1659"/>
      <c r="N232" s="1978" t="s">
        <v>940</v>
      </c>
      <c r="O232" s="1979" t="s">
        <v>42</v>
      </c>
      <c r="P232" s="338"/>
      <c r="Q232" s="339"/>
      <c r="R232" s="905"/>
      <c r="S232" s="905"/>
      <c r="T232" s="231"/>
      <c r="U232" s="905"/>
      <c r="V232" s="905"/>
      <c r="W232" s="905"/>
    </row>
    <row r="233" spans="1:23" ht="25.5">
      <c r="A233" s="2239"/>
      <c r="B233" s="2242"/>
      <c r="C233" s="2245"/>
      <c r="D233" s="2266"/>
      <c r="E233" s="2233"/>
      <c r="F233" s="2233"/>
      <c r="G233" s="124"/>
      <c r="H233" s="1559"/>
      <c r="I233" s="1560"/>
      <c r="J233" s="1561"/>
      <c r="K233" s="1562"/>
      <c r="L233" s="1702"/>
      <c r="M233" s="1659"/>
      <c r="N233" s="340" t="s">
        <v>217</v>
      </c>
      <c r="O233" s="337" t="s">
        <v>42</v>
      </c>
      <c r="P233" s="338" t="s">
        <v>42</v>
      </c>
      <c r="Q233" s="339"/>
      <c r="R233" s="905"/>
      <c r="S233" s="905"/>
      <c r="T233" s="231"/>
      <c r="U233" s="905"/>
      <c r="V233" s="905"/>
      <c r="W233" s="905"/>
    </row>
    <row r="234" spans="1:23">
      <c r="A234" s="2239"/>
      <c r="B234" s="2242"/>
      <c r="C234" s="2245"/>
      <c r="D234" s="2266"/>
      <c r="E234" s="2233"/>
      <c r="F234" s="2233"/>
      <c r="G234" s="124"/>
      <c r="H234" s="1559"/>
      <c r="I234" s="1560"/>
      <c r="J234" s="1561"/>
      <c r="K234" s="1562"/>
      <c r="L234" s="1702"/>
      <c r="M234" s="1659"/>
      <c r="N234" s="340" t="s">
        <v>218</v>
      </c>
      <c r="O234" s="337" t="s">
        <v>42</v>
      </c>
      <c r="P234" s="338" t="s">
        <v>42</v>
      </c>
      <c r="Q234" s="339"/>
      <c r="R234" s="905"/>
      <c r="S234" s="905"/>
      <c r="T234" s="231"/>
      <c r="U234" s="905"/>
      <c r="V234" s="905"/>
      <c r="W234" s="905"/>
    </row>
    <row r="235" spans="1:23">
      <c r="A235" s="2239"/>
      <c r="B235" s="2242"/>
      <c r="C235" s="2245"/>
      <c r="D235" s="2266"/>
      <c r="E235" s="2233"/>
      <c r="F235" s="2233"/>
      <c r="G235" s="124"/>
      <c r="H235" s="1559"/>
      <c r="I235" s="1560"/>
      <c r="J235" s="1561"/>
      <c r="K235" s="1562"/>
      <c r="L235" s="1702"/>
      <c r="M235" s="1659"/>
      <c r="N235" s="340" t="s">
        <v>219</v>
      </c>
      <c r="O235" s="337" t="s">
        <v>42</v>
      </c>
      <c r="P235" s="338"/>
      <c r="Q235" s="339"/>
      <c r="R235" s="905"/>
      <c r="S235" s="905"/>
      <c r="T235" s="231"/>
      <c r="U235" s="905"/>
      <c r="V235" s="905"/>
      <c r="W235" s="905"/>
    </row>
    <row r="236" spans="1:23" ht="63.75">
      <c r="A236" s="2239"/>
      <c r="B236" s="2242"/>
      <c r="C236" s="2245"/>
      <c r="D236" s="2266"/>
      <c r="E236" s="2233"/>
      <c r="F236" s="2233"/>
      <c r="G236" s="124"/>
      <c r="H236" s="1559"/>
      <c r="I236" s="1560"/>
      <c r="J236" s="1561"/>
      <c r="K236" s="1562"/>
      <c r="L236" s="1702"/>
      <c r="M236" s="1659"/>
      <c r="N236" s="340" t="s">
        <v>601</v>
      </c>
      <c r="O236" s="337" t="s">
        <v>42</v>
      </c>
      <c r="P236" s="338" t="s">
        <v>42</v>
      </c>
      <c r="Q236" s="339"/>
      <c r="R236" s="905"/>
      <c r="S236" s="905"/>
      <c r="T236" s="231"/>
      <c r="U236" s="905"/>
      <c r="V236" s="905"/>
      <c r="W236" s="905"/>
    </row>
    <row r="237" spans="1:23" ht="63.75">
      <c r="A237" s="2239"/>
      <c r="B237" s="2242"/>
      <c r="C237" s="2245"/>
      <c r="D237" s="2266"/>
      <c r="E237" s="2233"/>
      <c r="F237" s="2233"/>
      <c r="G237" s="124"/>
      <c r="H237" s="1559"/>
      <c r="I237" s="1560"/>
      <c r="J237" s="1561"/>
      <c r="K237" s="1562"/>
      <c r="L237" s="1702"/>
      <c r="M237" s="1659"/>
      <c r="N237" s="340" t="s">
        <v>602</v>
      </c>
      <c r="O237" s="337" t="s">
        <v>42</v>
      </c>
      <c r="P237" s="338" t="s">
        <v>42</v>
      </c>
      <c r="Q237" s="339"/>
      <c r="R237" s="905"/>
      <c r="S237" s="905"/>
      <c r="T237" s="231"/>
      <c r="U237" s="905"/>
      <c r="V237" s="905"/>
      <c r="W237" s="905"/>
    </row>
    <row r="238" spans="1:23" ht="25.5">
      <c r="A238" s="2239"/>
      <c r="B238" s="2242"/>
      <c r="C238" s="2245"/>
      <c r="D238" s="2266"/>
      <c r="E238" s="2233"/>
      <c r="F238" s="2233"/>
      <c r="G238" s="124"/>
      <c r="H238" s="1559"/>
      <c r="I238" s="1560"/>
      <c r="J238" s="1561"/>
      <c r="K238" s="1562"/>
      <c r="L238" s="1702"/>
      <c r="M238" s="1659"/>
      <c r="N238" s="341" t="s">
        <v>680</v>
      </c>
      <c r="O238" s="1235" t="s">
        <v>42</v>
      </c>
      <c r="P238" s="1236" t="s">
        <v>42</v>
      </c>
      <c r="Q238" s="1237"/>
      <c r="R238" s="905"/>
      <c r="S238" s="905"/>
      <c r="T238" s="231"/>
      <c r="U238" s="905"/>
      <c r="V238" s="905"/>
      <c r="W238" s="905"/>
    </row>
    <row r="239" spans="1:23">
      <c r="A239" s="2239"/>
      <c r="B239" s="2242"/>
      <c r="C239" s="2245"/>
      <c r="D239" s="2266"/>
      <c r="E239" s="2233"/>
      <c r="F239" s="2233"/>
      <c r="G239" s="124"/>
      <c r="H239" s="1559"/>
      <c r="I239" s="1560"/>
      <c r="J239" s="1561"/>
      <c r="K239" s="1562"/>
      <c r="L239" s="1702"/>
      <c r="M239" s="1659"/>
      <c r="N239" s="342" t="s">
        <v>681</v>
      </c>
      <c r="O239" s="1235" t="s">
        <v>42</v>
      </c>
      <c r="P239" s="1236"/>
      <c r="Q239" s="1237"/>
      <c r="R239" s="905"/>
      <c r="S239" s="905"/>
      <c r="T239" s="231"/>
      <c r="U239" s="905"/>
      <c r="V239" s="905"/>
      <c r="W239" s="905"/>
    </row>
    <row r="240" spans="1:23" ht="51">
      <c r="A240" s="2239"/>
      <c r="B240" s="2242"/>
      <c r="C240" s="2245"/>
      <c r="D240" s="2266"/>
      <c r="E240" s="2233"/>
      <c r="F240" s="2233"/>
      <c r="G240" s="124"/>
      <c r="H240" s="1559"/>
      <c r="I240" s="1560"/>
      <c r="J240" s="1561"/>
      <c r="K240" s="1562"/>
      <c r="L240" s="1702"/>
      <c r="M240" s="1659"/>
      <c r="N240" s="722" t="s">
        <v>603</v>
      </c>
      <c r="O240" s="337" t="s">
        <v>42</v>
      </c>
      <c r="P240" s="338" t="s">
        <v>42</v>
      </c>
      <c r="Q240" s="339"/>
      <c r="R240" s="905"/>
      <c r="S240" s="905"/>
      <c r="T240" s="231"/>
      <c r="U240" s="905"/>
      <c r="V240" s="905"/>
      <c r="W240" s="905"/>
    </row>
    <row r="241" spans="1:23" ht="38.25">
      <c r="A241" s="2239"/>
      <c r="B241" s="2242"/>
      <c r="C241" s="2245"/>
      <c r="D241" s="2266"/>
      <c r="E241" s="2233"/>
      <c r="F241" s="2233"/>
      <c r="G241" s="124"/>
      <c r="H241" s="1559"/>
      <c r="I241" s="1560"/>
      <c r="J241" s="1561"/>
      <c r="K241" s="1562"/>
      <c r="L241" s="1702"/>
      <c r="M241" s="1659"/>
      <c r="N241" s="899" t="s">
        <v>604</v>
      </c>
      <c r="O241" s="343" t="s">
        <v>42</v>
      </c>
      <c r="P241" s="344" t="s">
        <v>42</v>
      </c>
      <c r="Q241" s="345"/>
      <c r="R241" s="905"/>
      <c r="S241" s="905"/>
      <c r="T241" s="231"/>
      <c r="U241" s="905"/>
      <c r="V241" s="905"/>
      <c r="W241" s="905"/>
    </row>
    <row r="242" spans="1:23" ht="38.25">
      <c r="A242" s="2239"/>
      <c r="B242" s="2242"/>
      <c r="C242" s="2245"/>
      <c r="D242" s="2266"/>
      <c r="E242" s="2233"/>
      <c r="F242" s="2233"/>
      <c r="G242" s="124"/>
      <c r="H242" s="1559"/>
      <c r="I242" s="1560"/>
      <c r="J242" s="1561"/>
      <c r="K242" s="1562"/>
      <c r="L242" s="1702"/>
      <c r="M242" s="1659"/>
      <c r="N242" s="342" t="s">
        <v>605</v>
      </c>
      <c r="O242" s="343" t="s">
        <v>42</v>
      </c>
      <c r="P242" s="344" t="s">
        <v>42</v>
      </c>
      <c r="Q242" s="345"/>
      <c r="R242" s="905"/>
      <c r="S242" s="905"/>
      <c r="T242" s="231"/>
      <c r="U242" s="905"/>
      <c r="V242" s="905"/>
      <c r="W242" s="905"/>
    </row>
    <row r="243" spans="1:23" ht="38.25">
      <c r="A243" s="2239"/>
      <c r="B243" s="2242"/>
      <c r="C243" s="2245"/>
      <c r="D243" s="2266"/>
      <c r="E243" s="2233"/>
      <c r="F243" s="2233"/>
      <c r="G243" s="124"/>
      <c r="H243" s="1559"/>
      <c r="I243" s="1560"/>
      <c r="J243" s="1561"/>
      <c r="K243" s="1562"/>
      <c r="L243" s="1702"/>
      <c r="M243" s="1659"/>
      <c r="N243" s="346" t="s">
        <v>606</v>
      </c>
      <c r="O243" s="347"/>
      <c r="P243" s="348"/>
      <c r="Q243" s="349" t="s">
        <v>42</v>
      </c>
      <c r="R243" s="905"/>
      <c r="S243" s="905"/>
      <c r="T243" s="231"/>
      <c r="U243" s="905"/>
      <c r="V243" s="905"/>
      <c r="W243" s="905"/>
    </row>
    <row r="244" spans="1:23" ht="51">
      <c r="A244" s="2239"/>
      <c r="B244" s="2242"/>
      <c r="C244" s="2245"/>
      <c r="D244" s="2266"/>
      <c r="E244" s="2233"/>
      <c r="F244" s="2233"/>
      <c r="G244" s="124"/>
      <c r="H244" s="1559"/>
      <c r="I244" s="1560"/>
      <c r="J244" s="1561"/>
      <c r="K244" s="1562"/>
      <c r="L244" s="1702"/>
      <c r="M244" s="1659"/>
      <c r="N244" s="325" t="s">
        <v>607</v>
      </c>
      <c r="O244" s="326"/>
      <c r="P244" s="350"/>
      <c r="Q244" s="309" t="s">
        <v>42</v>
      </c>
      <c r="R244" s="905"/>
      <c r="S244" s="905"/>
      <c r="T244" s="231"/>
      <c r="U244" s="905"/>
      <c r="V244" s="905"/>
      <c r="W244" s="905"/>
    </row>
    <row r="245" spans="1:23" ht="76.5">
      <c r="A245" s="2239"/>
      <c r="B245" s="2242"/>
      <c r="C245" s="2245"/>
      <c r="D245" s="2266"/>
      <c r="E245" s="2233"/>
      <c r="F245" s="2233"/>
      <c r="G245" s="124"/>
      <c r="H245" s="1559"/>
      <c r="I245" s="1560"/>
      <c r="J245" s="1561"/>
      <c r="K245" s="1562"/>
      <c r="L245" s="1702"/>
      <c r="M245" s="1659"/>
      <c r="N245" s="325" t="s">
        <v>220</v>
      </c>
      <c r="O245" s="351"/>
      <c r="P245" s="352" t="s">
        <v>42</v>
      </c>
      <c r="Q245" s="353" t="s">
        <v>42</v>
      </c>
      <c r="R245" s="905"/>
      <c r="S245" s="905"/>
      <c r="T245" s="231"/>
      <c r="U245" s="905"/>
      <c r="V245" s="905"/>
      <c r="W245" s="905"/>
    </row>
    <row r="246" spans="1:23" ht="25.5">
      <c r="A246" s="2239"/>
      <c r="B246" s="2242"/>
      <c r="C246" s="2245"/>
      <c r="D246" s="2266"/>
      <c r="E246" s="2233"/>
      <c r="F246" s="2233"/>
      <c r="G246" s="124"/>
      <c r="H246" s="1559"/>
      <c r="I246" s="1560"/>
      <c r="J246" s="1561"/>
      <c r="K246" s="1562"/>
      <c r="L246" s="1702"/>
      <c r="M246" s="1659"/>
      <c r="N246" s="325" t="s">
        <v>221</v>
      </c>
      <c r="O246" s="351" t="s">
        <v>42</v>
      </c>
      <c r="P246" s="352" t="s">
        <v>42</v>
      </c>
      <c r="Q246" s="353" t="s">
        <v>42</v>
      </c>
      <c r="R246" s="905"/>
      <c r="S246" s="905"/>
      <c r="T246" s="231"/>
      <c r="U246" s="905"/>
      <c r="V246" s="905"/>
      <c r="W246" s="905"/>
    </row>
    <row r="247" spans="1:23" ht="140.25">
      <c r="A247" s="2239"/>
      <c r="B247" s="2242"/>
      <c r="C247" s="2245"/>
      <c r="D247" s="2266"/>
      <c r="E247" s="2233"/>
      <c r="F247" s="2233"/>
      <c r="G247" s="124"/>
      <c r="H247" s="1559"/>
      <c r="I247" s="1560"/>
      <c r="J247" s="1561"/>
      <c r="K247" s="1562"/>
      <c r="L247" s="1702"/>
      <c r="M247" s="1659"/>
      <c r="N247" s="325" t="s">
        <v>222</v>
      </c>
      <c r="O247" s="351"/>
      <c r="P247" s="352" t="s">
        <v>42</v>
      </c>
      <c r="Q247" s="353"/>
      <c r="R247" s="905"/>
      <c r="S247" s="905"/>
      <c r="T247" s="231"/>
      <c r="U247" s="905"/>
      <c r="V247" s="905"/>
      <c r="W247" s="905"/>
    </row>
    <row r="248" spans="1:23" s="901" customFormat="1" ht="25.5">
      <c r="A248" s="2239"/>
      <c r="B248" s="2242"/>
      <c r="C248" s="2245"/>
      <c r="D248" s="2266"/>
      <c r="E248" s="2233"/>
      <c r="F248" s="2233"/>
      <c r="G248" s="124"/>
      <c r="H248" s="1559"/>
      <c r="I248" s="1560"/>
      <c r="J248" s="1561"/>
      <c r="K248" s="1562"/>
      <c r="L248" s="1702"/>
      <c r="M248" s="1659"/>
      <c r="N248" s="325" t="s">
        <v>683</v>
      </c>
      <c r="O248" s="351" t="s">
        <v>42</v>
      </c>
      <c r="P248" s="352" t="s">
        <v>42</v>
      </c>
      <c r="Q248" s="353"/>
      <c r="R248" s="905"/>
      <c r="S248" s="905"/>
      <c r="T248" s="231"/>
      <c r="U248" s="905"/>
      <c r="V248" s="905"/>
      <c r="W248" s="905"/>
    </row>
    <row r="249" spans="1:23" s="901" customFormat="1">
      <c r="A249" s="2239"/>
      <c r="B249" s="2242"/>
      <c r="C249" s="2245"/>
      <c r="D249" s="2266"/>
      <c r="E249" s="2233"/>
      <c r="F249" s="2233"/>
      <c r="G249" s="124"/>
      <c r="H249" s="1559"/>
      <c r="I249" s="1560"/>
      <c r="J249" s="1561"/>
      <c r="K249" s="1562"/>
      <c r="L249" s="1702"/>
      <c r="M249" s="1659"/>
      <c r="N249" s="325" t="s">
        <v>682</v>
      </c>
      <c r="O249" s="351" t="s">
        <v>42</v>
      </c>
      <c r="P249" s="352"/>
      <c r="Q249" s="353"/>
      <c r="R249" s="905"/>
      <c r="S249" s="905"/>
      <c r="T249" s="231"/>
      <c r="U249" s="905"/>
      <c r="V249" s="905"/>
      <c r="W249" s="905"/>
    </row>
    <row r="250" spans="1:23" ht="26.25" thickBot="1">
      <c r="A250" s="2239"/>
      <c r="B250" s="2242"/>
      <c r="C250" s="2245"/>
      <c r="D250" s="2266"/>
      <c r="E250" s="2233"/>
      <c r="F250" s="2233"/>
      <c r="G250" s="124"/>
      <c r="H250" s="1559"/>
      <c r="I250" s="1560"/>
      <c r="J250" s="1561"/>
      <c r="K250" s="1562"/>
      <c r="L250" s="1702"/>
      <c r="M250" s="1659"/>
      <c r="N250" s="325" t="s">
        <v>608</v>
      </c>
      <c r="O250" s="351"/>
      <c r="P250" s="352"/>
      <c r="Q250" s="353" t="s">
        <v>42</v>
      </c>
      <c r="R250" s="905"/>
      <c r="S250" s="905"/>
      <c r="T250" s="231"/>
      <c r="U250" s="905"/>
      <c r="V250" s="905"/>
      <c r="W250" s="905"/>
    </row>
    <row r="251" spans="1:23" ht="13.5" thickBot="1">
      <c r="A251" s="2240"/>
      <c r="B251" s="2243"/>
      <c r="C251" s="2246"/>
      <c r="D251" s="2267"/>
      <c r="E251" s="2234"/>
      <c r="F251" s="2234"/>
      <c r="G251" s="224" t="s">
        <v>12</v>
      </c>
      <c r="H251" s="1536">
        <f>SUM(H226:H228)</f>
        <v>2653.5</v>
      </c>
      <c r="I251" s="1537">
        <f t="shared" ref="I251:M251" si="58">SUM(I226:I228)</f>
        <v>0</v>
      </c>
      <c r="J251" s="1538">
        <f t="shared" si="58"/>
        <v>0</v>
      </c>
      <c r="K251" s="1703">
        <f t="shared" si="58"/>
        <v>2653.5</v>
      </c>
      <c r="L251" s="1661">
        <f t="shared" si="58"/>
        <v>0</v>
      </c>
      <c r="M251" s="1668">
        <f t="shared" si="58"/>
        <v>0</v>
      </c>
      <c r="N251" s="354"/>
      <c r="O251" s="259"/>
      <c r="P251" s="260"/>
      <c r="Q251" s="228"/>
      <c r="R251" s="905"/>
      <c r="S251" s="905"/>
      <c r="T251" s="231"/>
      <c r="U251" s="905"/>
      <c r="V251" s="905"/>
      <c r="W251" s="905"/>
    </row>
    <row r="252" spans="1:23" ht="13.5" thickBot="1">
      <c r="A252" s="211" t="s">
        <v>13</v>
      </c>
      <c r="B252" s="277" t="s">
        <v>11</v>
      </c>
      <c r="C252" s="2216" t="s">
        <v>14</v>
      </c>
      <c r="D252" s="2217"/>
      <c r="E252" s="2217"/>
      <c r="F252" s="2217"/>
      <c r="G252" s="2218"/>
      <c r="H252" s="1571">
        <f>H171+H175+H179+H184+H188+H196+H200+H204+H209+H213+H217+H251+H192+H221+H225</f>
        <v>12510.28</v>
      </c>
      <c r="I252" s="1571">
        <f t="shared" ref="I252:M252" si="59">I171+I175+I179+I184+I188+I196+I200+I204+I209+I213+I217+I251+I192+I221+I225</f>
        <v>2366.19</v>
      </c>
      <c r="J252" s="1571">
        <f t="shared" si="59"/>
        <v>28.9</v>
      </c>
      <c r="K252" s="1571">
        <f t="shared" si="59"/>
        <v>10144.09</v>
      </c>
      <c r="L252" s="1571">
        <f t="shared" si="59"/>
        <v>6598.75</v>
      </c>
      <c r="M252" s="1571">
        <f t="shared" si="59"/>
        <v>242.5</v>
      </c>
      <c r="N252" s="278"/>
      <c r="O252" s="355"/>
      <c r="P252" s="355"/>
      <c r="Q252" s="356"/>
      <c r="R252" s="905"/>
      <c r="S252" s="905"/>
      <c r="T252" s="231"/>
      <c r="U252" s="905"/>
      <c r="V252" s="905"/>
      <c r="W252" s="905"/>
    </row>
    <row r="253" spans="1:23" ht="12" customHeight="1" thickBot="1">
      <c r="A253" s="211" t="s">
        <v>13</v>
      </c>
      <c r="B253" s="212" t="s">
        <v>13</v>
      </c>
      <c r="C253" s="2262" t="s">
        <v>223</v>
      </c>
      <c r="D253" s="2263"/>
      <c r="E253" s="2263"/>
      <c r="F253" s="2263"/>
      <c r="G253" s="2263"/>
      <c r="H253" s="2263"/>
      <c r="I253" s="2263"/>
      <c r="J253" s="2263"/>
      <c r="K253" s="2263"/>
      <c r="L253" s="2263"/>
      <c r="M253" s="2263"/>
      <c r="N253" s="2263"/>
      <c r="O253" s="2263"/>
      <c r="P253" s="2263"/>
      <c r="Q253" s="2264"/>
      <c r="R253" s="905"/>
      <c r="S253" s="905"/>
      <c r="T253" s="231"/>
      <c r="U253" s="905"/>
      <c r="V253" s="905"/>
      <c r="W253" s="905"/>
    </row>
    <row r="254" spans="1:23" ht="16.149999999999999" customHeight="1">
      <c r="A254" s="2238" t="s">
        <v>13</v>
      </c>
      <c r="B254" s="2241" t="s">
        <v>13</v>
      </c>
      <c r="C254" s="2244" t="s">
        <v>11</v>
      </c>
      <c r="D254" s="2265" t="s">
        <v>224</v>
      </c>
      <c r="E254" s="2231" t="s">
        <v>41</v>
      </c>
      <c r="F254" s="2235" t="s">
        <v>76</v>
      </c>
      <c r="G254" s="936" t="s">
        <v>144</v>
      </c>
      <c r="H254" s="1657">
        <f>H260+H264+H268+H272+H276+H280+H285+H290+H295+H299+H303+H308+H313+H318+H323+H328+H333+H338+H343+H357+H377+H361+H365+H369+H373</f>
        <v>39.67</v>
      </c>
      <c r="I254" s="1657">
        <f t="shared" ref="I254:M254" si="60">I260+I264+I268+I272+I276+I280+I285+I290+I295+I299+I303+I308+I313+I318+I323+I328+I333+I338+I343+I357+I377+I361+I365+I369+I373</f>
        <v>0</v>
      </c>
      <c r="J254" s="1657">
        <f t="shared" si="60"/>
        <v>0</v>
      </c>
      <c r="K254" s="1657">
        <f t="shared" si="60"/>
        <v>39.67</v>
      </c>
      <c r="L254" s="1657">
        <f t="shared" si="60"/>
        <v>1755.7</v>
      </c>
      <c r="M254" s="1657">
        <f t="shared" si="60"/>
        <v>1750</v>
      </c>
      <c r="N254" s="235"/>
      <c r="O254" s="251"/>
      <c r="P254" s="252"/>
      <c r="Q254" s="216"/>
      <c r="R254" s="905"/>
      <c r="S254" s="905"/>
      <c r="T254" s="231"/>
      <c r="U254" s="905"/>
      <c r="V254" s="905"/>
      <c r="W254" s="905"/>
    </row>
    <row r="255" spans="1:23" ht="15" customHeight="1">
      <c r="A255" s="2239"/>
      <c r="B255" s="2242"/>
      <c r="C255" s="2245"/>
      <c r="D255" s="2266"/>
      <c r="E255" s="2232"/>
      <c r="F255" s="2236"/>
      <c r="G255" s="217" t="s">
        <v>80</v>
      </c>
      <c r="H255" s="1658">
        <f>H261+H265+H269+H273+H277+H281+H286</f>
        <v>1400.9</v>
      </c>
      <c r="I255" s="1704">
        <f t="shared" ref="I255:M255" si="61">I261+I265+I269+I273+I277+I281+I286</f>
        <v>64.7</v>
      </c>
      <c r="J255" s="1704">
        <f t="shared" si="61"/>
        <v>6.67</v>
      </c>
      <c r="K255" s="1545">
        <f t="shared" si="61"/>
        <v>1336.2</v>
      </c>
      <c r="L255" s="1542">
        <f t="shared" si="61"/>
        <v>70</v>
      </c>
      <c r="M255" s="1542">
        <f t="shared" si="61"/>
        <v>0</v>
      </c>
      <c r="N255" s="275"/>
      <c r="O255" s="255"/>
      <c r="P255" s="256"/>
      <c r="Q255" s="221"/>
      <c r="R255" s="905"/>
      <c r="S255" s="905"/>
      <c r="T255" s="231"/>
      <c r="U255" s="905"/>
      <c r="V255" s="905"/>
      <c r="W255" s="905"/>
    </row>
    <row r="256" spans="1:23" ht="11.45" customHeight="1">
      <c r="A256" s="2239"/>
      <c r="B256" s="2242"/>
      <c r="C256" s="2245"/>
      <c r="D256" s="2266"/>
      <c r="E256" s="2233"/>
      <c r="F256" s="2237"/>
      <c r="G256" s="217" t="s">
        <v>37</v>
      </c>
      <c r="H256" s="1658">
        <f>H262+H266+H270+H274+H278+H282+H287+H292+H297+H301+H305+H351+H355+H376+H360+H364+H358+H368+H372</f>
        <v>439.61</v>
      </c>
      <c r="I256" s="1658">
        <f>I262+I266+I270+I274+I278+I282+I287+I292+I297+I301+I305+I351+I355+I376+I360+I364+I358+I368+I372</f>
        <v>154.51</v>
      </c>
      <c r="J256" s="1658">
        <f>J262+J266+J270+J274+J278+J282+J287+J292+J297+J301+J305+J351+J355+J376+J360+J364+J358+J368+J372</f>
        <v>7.3000000000000007</v>
      </c>
      <c r="K256" s="1658">
        <f>K262+K266+K270+K274+K278+K282+K287+K292+K297+K301+K305+K351+K355+K376+K360+K364+K358+K368+K372</f>
        <v>285.09999999999997</v>
      </c>
      <c r="L256" s="1545">
        <f>L262+L266+L270+L274+L278+L282+L287+L292+L297+L301+L305+L351+L355+L376+L358</f>
        <v>15</v>
      </c>
      <c r="M256" s="1545">
        <f>M262+M266+M270+M274+M278+M282+M287+M292+M297+M301+M305+M351+M355+M376+M358</f>
        <v>10</v>
      </c>
      <c r="N256" s="275"/>
      <c r="O256" s="273"/>
      <c r="P256" s="274"/>
      <c r="Q256" s="223"/>
      <c r="R256" s="905"/>
      <c r="S256" s="905"/>
      <c r="T256" s="231"/>
      <c r="U256" s="905"/>
      <c r="V256" s="905"/>
      <c r="W256" s="905"/>
    </row>
    <row r="257" spans="1:23" ht="13.15" customHeight="1">
      <c r="A257" s="2239"/>
      <c r="B257" s="2242"/>
      <c r="C257" s="2245"/>
      <c r="D257" s="2266"/>
      <c r="E257" s="2233"/>
      <c r="F257" s="2233"/>
      <c r="G257" s="217" t="s">
        <v>214</v>
      </c>
      <c r="H257" s="1658">
        <f>H291+H296+H362+H366+H378+H370+H374</f>
        <v>1378</v>
      </c>
      <c r="I257" s="1658">
        <f>I291+I296+I362+I366+I378+I370+I374</f>
        <v>0</v>
      </c>
      <c r="J257" s="1658">
        <f>J291+J296+J362+J366+J378+J370+J374</f>
        <v>0</v>
      </c>
      <c r="K257" s="1658">
        <f>K291+K296+K362+K366+K378+K370+K374</f>
        <v>1378</v>
      </c>
      <c r="L257" s="1542">
        <f>L291+L296</f>
        <v>0</v>
      </c>
      <c r="M257" s="1547">
        <f>M291+M296</f>
        <v>0</v>
      </c>
      <c r="N257" s="275"/>
      <c r="O257" s="273"/>
      <c r="P257" s="274"/>
      <c r="Q257" s="223"/>
      <c r="R257" s="905"/>
      <c r="S257" s="905"/>
      <c r="T257" s="231"/>
      <c r="U257" s="905"/>
      <c r="V257" s="905"/>
      <c r="W257" s="905"/>
    </row>
    <row r="258" spans="1:23" ht="12.6" customHeight="1">
      <c r="A258" s="2239"/>
      <c r="B258" s="2242"/>
      <c r="C258" s="2245"/>
      <c r="D258" s="2266"/>
      <c r="E258" s="2233"/>
      <c r="F258" s="2233"/>
      <c r="G258" s="124" t="s">
        <v>56</v>
      </c>
      <c r="H258" s="1659">
        <f>H304+H309+H300+H314+H319+H324+H329+H334+H339+H344+H347</f>
        <v>0</v>
      </c>
      <c r="I258" s="1659">
        <f t="shared" ref="I258:M258" si="62">I304+I309+I300+I314+I319+I324+I329+I334+I339+I344+I347</f>
        <v>0</v>
      </c>
      <c r="J258" s="1659">
        <f t="shared" si="62"/>
        <v>0</v>
      </c>
      <c r="K258" s="1659">
        <f t="shared" si="62"/>
        <v>0</v>
      </c>
      <c r="L258" s="1659">
        <f t="shared" si="62"/>
        <v>0</v>
      </c>
      <c r="M258" s="1659">
        <f t="shared" si="62"/>
        <v>0</v>
      </c>
      <c r="N258" s="275"/>
      <c r="O258" s="273"/>
      <c r="P258" s="274"/>
      <c r="Q258" s="223"/>
      <c r="R258" s="905"/>
      <c r="S258" s="905"/>
      <c r="T258" s="231"/>
      <c r="U258" s="905"/>
      <c r="V258" s="905"/>
      <c r="W258" s="905"/>
    </row>
    <row r="259" spans="1:23" ht="10.15" customHeight="1" thickBot="1">
      <c r="A259" s="2240"/>
      <c r="B259" s="2243"/>
      <c r="C259" s="2246"/>
      <c r="D259" s="2267"/>
      <c r="E259" s="2234"/>
      <c r="F259" s="2234"/>
      <c r="G259" s="224" t="s">
        <v>12</v>
      </c>
      <c r="H259" s="1668">
        <f t="shared" ref="H259:M259" si="63">H254+H255+H256+H257+H258</f>
        <v>3258.1800000000003</v>
      </c>
      <c r="I259" s="1703">
        <f t="shared" si="63"/>
        <v>219.20999999999998</v>
      </c>
      <c r="J259" s="1703">
        <f t="shared" si="63"/>
        <v>13.97</v>
      </c>
      <c r="K259" s="1539">
        <f t="shared" si="63"/>
        <v>3038.9700000000003</v>
      </c>
      <c r="L259" s="1536">
        <f t="shared" si="63"/>
        <v>1840.7</v>
      </c>
      <c r="M259" s="1536">
        <f t="shared" si="63"/>
        <v>1760</v>
      </c>
      <c r="N259" s="276"/>
      <c r="O259" s="259"/>
      <c r="P259" s="260"/>
      <c r="Q259" s="228"/>
      <c r="R259" s="905"/>
      <c r="S259" s="905"/>
      <c r="T259" s="231"/>
      <c r="U259" s="905"/>
      <c r="V259" s="905"/>
      <c r="W259" s="905"/>
    </row>
    <row r="260" spans="1:23" ht="13.15" customHeight="1">
      <c r="A260" s="2238"/>
      <c r="B260" s="2241"/>
      <c r="C260" s="2244"/>
      <c r="D260" s="2077" t="s">
        <v>225</v>
      </c>
      <c r="E260" s="2231" t="s">
        <v>41</v>
      </c>
      <c r="F260" s="2235" t="s">
        <v>226</v>
      </c>
      <c r="G260" s="936" t="s">
        <v>144</v>
      </c>
      <c r="H260" s="1554">
        <f>I260+K260</f>
        <v>0</v>
      </c>
      <c r="I260" s="1548">
        <v>0</v>
      </c>
      <c r="J260" s="1549">
        <v>0</v>
      </c>
      <c r="K260" s="1550">
        <v>0</v>
      </c>
      <c r="L260" s="1551">
        <v>0</v>
      </c>
      <c r="M260" s="1552">
        <v>0</v>
      </c>
      <c r="N260" s="235" t="s">
        <v>148</v>
      </c>
      <c r="O260" s="251" t="s">
        <v>42</v>
      </c>
      <c r="P260" s="252"/>
      <c r="Q260" s="216"/>
      <c r="R260" s="905"/>
      <c r="S260" s="905"/>
      <c r="T260" s="231"/>
      <c r="U260" s="905"/>
      <c r="V260" s="905"/>
      <c r="W260" s="905"/>
    </row>
    <row r="261" spans="1:23">
      <c r="A261" s="2239"/>
      <c r="B261" s="2242"/>
      <c r="C261" s="2245"/>
      <c r="D261" s="2078"/>
      <c r="E261" s="2232"/>
      <c r="F261" s="2236"/>
      <c r="G261" s="217" t="s">
        <v>80</v>
      </c>
      <c r="H261" s="1542">
        <f>I261+K261</f>
        <v>600</v>
      </c>
      <c r="I261" s="1543">
        <v>57.8</v>
      </c>
      <c r="J261" s="1544">
        <v>2.0699999999999998</v>
      </c>
      <c r="K261" s="1545">
        <v>542.20000000000005</v>
      </c>
      <c r="L261" s="1553">
        <v>0</v>
      </c>
      <c r="M261" s="1547">
        <v>0</v>
      </c>
      <c r="N261" s="275"/>
      <c r="O261" s="255"/>
      <c r="P261" s="256"/>
      <c r="Q261" s="221"/>
      <c r="R261" s="905"/>
      <c r="S261" s="905"/>
      <c r="T261" s="231"/>
      <c r="U261" s="905"/>
      <c r="V261" s="905"/>
      <c r="W261" s="905"/>
    </row>
    <row r="262" spans="1:23">
      <c r="A262" s="2239"/>
      <c r="B262" s="2242"/>
      <c r="C262" s="2245"/>
      <c r="D262" s="2078"/>
      <c r="E262" s="2233"/>
      <c r="F262" s="2237"/>
      <c r="G262" s="217" t="s">
        <v>37</v>
      </c>
      <c r="H262" s="1542">
        <f>I262+K262</f>
        <v>255.5</v>
      </c>
      <c r="I262" s="1543">
        <v>12.8</v>
      </c>
      <c r="J262" s="1544">
        <v>0.4</v>
      </c>
      <c r="K262" s="1545">
        <v>242.7</v>
      </c>
      <c r="L262" s="1553">
        <v>0</v>
      </c>
      <c r="M262" s="1547">
        <v>0</v>
      </c>
      <c r="N262" s="275"/>
      <c r="O262" s="273"/>
      <c r="P262" s="274"/>
      <c r="Q262" s="223"/>
      <c r="R262" s="905"/>
      <c r="S262" s="905"/>
      <c r="T262" s="231"/>
      <c r="U262" s="905"/>
      <c r="V262" s="905"/>
      <c r="W262" s="905"/>
    </row>
    <row r="263" spans="1:23" ht="15" customHeight="1" thickBot="1">
      <c r="A263" s="2240"/>
      <c r="B263" s="2243"/>
      <c r="C263" s="2246"/>
      <c r="D263" s="2079"/>
      <c r="E263" s="2234"/>
      <c r="F263" s="2234"/>
      <c r="G263" s="224" t="s">
        <v>12</v>
      </c>
      <c r="H263" s="1536">
        <f t="shared" ref="H263:M263" si="64">SUM(H260:H262)</f>
        <v>855.5</v>
      </c>
      <c r="I263" s="1537">
        <f t="shared" si="64"/>
        <v>70.599999999999994</v>
      </c>
      <c r="J263" s="1538">
        <f t="shared" si="64"/>
        <v>2.4699999999999998</v>
      </c>
      <c r="K263" s="1539">
        <f t="shared" si="64"/>
        <v>784.90000000000009</v>
      </c>
      <c r="L263" s="1540">
        <f t="shared" si="64"/>
        <v>0</v>
      </c>
      <c r="M263" s="1541">
        <f t="shared" si="64"/>
        <v>0</v>
      </c>
      <c r="N263" s="276"/>
      <c r="O263" s="259"/>
      <c r="P263" s="260"/>
      <c r="Q263" s="228"/>
      <c r="R263" s="905"/>
      <c r="S263" s="905"/>
      <c r="T263" s="231"/>
      <c r="U263" s="905"/>
      <c r="V263" s="905"/>
      <c r="W263" s="905"/>
    </row>
    <row r="264" spans="1:23" ht="13.15" customHeight="1">
      <c r="A264" s="2238"/>
      <c r="B264" s="2241"/>
      <c r="C264" s="2244"/>
      <c r="D264" s="2077" t="s">
        <v>227</v>
      </c>
      <c r="E264" s="2231" t="s">
        <v>41</v>
      </c>
      <c r="F264" s="2235" t="s">
        <v>54</v>
      </c>
      <c r="G264" s="936" t="s">
        <v>144</v>
      </c>
      <c r="H264" s="1554">
        <f>I264+K264</f>
        <v>0</v>
      </c>
      <c r="I264" s="1548">
        <v>0</v>
      </c>
      <c r="J264" s="1555"/>
      <c r="K264" s="1550">
        <v>0</v>
      </c>
      <c r="L264" s="1551">
        <v>0</v>
      </c>
      <c r="M264" s="1552">
        <v>0</v>
      </c>
      <c r="N264" s="235" t="s">
        <v>148</v>
      </c>
      <c r="O264" s="251" t="s">
        <v>42</v>
      </c>
      <c r="P264" s="252"/>
      <c r="Q264" s="216"/>
      <c r="R264" s="905"/>
      <c r="S264" s="905"/>
      <c r="T264" s="231"/>
      <c r="U264" s="905"/>
      <c r="V264" s="905"/>
      <c r="W264" s="905"/>
    </row>
    <row r="265" spans="1:23">
      <c r="A265" s="2239"/>
      <c r="B265" s="2242"/>
      <c r="C265" s="2245"/>
      <c r="D265" s="2078"/>
      <c r="E265" s="2232"/>
      <c r="F265" s="2236"/>
      <c r="G265" s="217" t="s">
        <v>80</v>
      </c>
      <c r="H265" s="1542">
        <f>I265+K265</f>
        <v>0</v>
      </c>
      <c r="I265" s="1543">
        <v>0</v>
      </c>
      <c r="J265" s="1556"/>
      <c r="K265" s="1545">
        <v>0</v>
      </c>
      <c r="L265" s="1553">
        <v>0</v>
      </c>
      <c r="M265" s="1547">
        <v>0</v>
      </c>
      <c r="N265" s="275"/>
      <c r="O265" s="255"/>
      <c r="P265" s="256"/>
      <c r="Q265" s="221"/>
      <c r="R265" s="905"/>
      <c r="S265" s="905"/>
      <c r="T265" s="231"/>
      <c r="U265" s="905"/>
      <c r="V265" s="905"/>
      <c r="W265" s="905"/>
    </row>
    <row r="266" spans="1:23">
      <c r="A266" s="2239"/>
      <c r="B266" s="2242"/>
      <c r="C266" s="2245"/>
      <c r="D266" s="2078"/>
      <c r="E266" s="2233"/>
      <c r="F266" s="2237"/>
      <c r="G266" s="217" t="s">
        <v>37</v>
      </c>
      <c r="H266" s="1542">
        <f>I266+K266</f>
        <v>52.62</v>
      </c>
      <c r="I266" s="1543">
        <v>52.62</v>
      </c>
      <c r="J266" s="1556"/>
      <c r="K266" s="1545">
        <v>0</v>
      </c>
      <c r="L266" s="1553">
        <v>0</v>
      </c>
      <c r="M266" s="1547">
        <v>0</v>
      </c>
      <c r="N266" s="275"/>
      <c r="O266" s="273"/>
      <c r="P266" s="274"/>
      <c r="Q266" s="223"/>
      <c r="R266" s="905"/>
      <c r="S266" s="905"/>
      <c r="T266" s="231"/>
      <c r="U266" s="905"/>
      <c r="V266" s="905"/>
      <c r="W266" s="905"/>
    </row>
    <row r="267" spans="1:23" ht="28.9" customHeight="1" thickBot="1">
      <c r="A267" s="2240"/>
      <c r="B267" s="2243"/>
      <c r="C267" s="2246"/>
      <c r="D267" s="2079"/>
      <c r="E267" s="2234"/>
      <c r="F267" s="2234"/>
      <c r="G267" s="224" t="s">
        <v>12</v>
      </c>
      <c r="H267" s="1536">
        <f t="shared" ref="H267:M267" si="65">SUM(H264:H266)</f>
        <v>52.62</v>
      </c>
      <c r="I267" s="1537">
        <f t="shared" si="65"/>
        <v>52.62</v>
      </c>
      <c r="J267" s="1538">
        <f t="shared" si="65"/>
        <v>0</v>
      </c>
      <c r="K267" s="1539">
        <f t="shared" si="65"/>
        <v>0</v>
      </c>
      <c r="L267" s="1540">
        <f t="shared" si="65"/>
        <v>0</v>
      </c>
      <c r="M267" s="1541">
        <f t="shared" si="65"/>
        <v>0</v>
      </c>
      <c r="N267" s="276"/>
      <c r="O267" s="259"/>
      <c r="P267" s="260"/>
      <c r="Q267" s="228"/>
      <c r="R267" s="905"/>
      <c r="S267" s="905"/>
      <c r="T267" s="231"/>
      <c r="U267" s="905"/>
      <c r="V267" s="905"/>
      <c r="W267" s="905"/>
    </row>
    <row r="268" spans="1:23" ht="13.15" customHeight="1">
      <c r="A268" s="2238"/>
      <c r="B268" s="2241"/>
      <c r="C268" s="2244"/>
      <c r="D268" s="2077" t="s">
        <v>228</v>
      </c>
      <c r="E268" s="2231" t="s">
        <v>41</v>
      </c>
      <c r="F268" s="2235" t="s">
        <v>179</v>
      </c>
      <c r="G268" s="936" t="s">
        <v>144</v>
      </c>
      <c r="H268" s="1954">
        <f>I268+K268</f>
        <v>39.67</v>
      </c>
      <c r="I268" s="1548">
        <v>0</v>
      </c>
      <c r="J268" s="1549">
        <v>0</v>
      </c>
      <c r="K268" s="1955">
        <v>39.67</v>
      </c>
      <c r="L268" s="1551">
        <v>0</v>
      </c>
      <c r="M268" s="1552">
        <v>0</v>
      </c>
      <c r="N268" s="235" t="s">
        <v>148</v>
      </c>
      <c r="O268" s="251" t="s">
        <v>42</v>
      </c>
      <c r="P268" s="252"/>
      <c r="Q268" s="216"/>
      <c r="R268" s="905"/>
      <c r="S268" s="905"/>
      <c r="T268" s="231"/>
      <c r="U268" s="905"/>
      <c r="V268" s="905"/>
      <c r="W268" s="905"/>
    </row>
    <row r="269" spans="1:23">
      <c r="A269" s="2239"/>
      <c r="B269" s="2242"/>
      <c r="C269" s="2245"/>
      <c r="D269" s="2078"/>
      <c r="E269" s="2232"/>
      <c r="F269" s="2236"/>
      <c r="G269" s="217" t="s">
        <v>80</v>
      </c>
      <c r="H269" s="1542">
        <f>I269+K269</f>
        <v>134</v>
      </c>
      <c r="I269" s="1543">
        <v>0</v>
      </c>
      <c r="J269" s="1544">
        <v>0</v>
      </c>
      <c r="K269" s="1545">
        <v>134</v>
      </c>
      <c r="L269" s="1553">
        <v>0</v>
      </c>
      <c r="M269" s="1547">
        <v>0</v>
      </c>
      <c r="N269" s="275"/>
      <c r="O269" s="255"/>
      <c r="P269" s="256"/>
      <c r="Q269" s="221"/>
      <c r="R269" s="905"/>
      <c r="S269" s="905"/>
      <c r="T269" s="231"/>
      <c r="U269" s="905"/>
      <c r="V269" s="905"/>
      <c r="W269" s="905"/>
    </row>
    <row r="270" spans="1:23">
      <c r="A270" s="2239"/>
      <c r="B270" s="2242"/>
      <c r="C270" s="2245"/>
      <c r="D270" s="2078"/>
      <c r="E270" s="2233"/>
      <c r="F270" s="2237"/>
      <c r="G270" s="217" t="s">
        <v>37</v>
      </c>
      <c r="H270" s="1949">
        <f>I270+K270</f>
        <v>30.4</v>
      </c>
      <c r="I270" s="1950">
        <v>0</v>
      </c>
      <c r="J270" s="1951">
        <v>0</v>
      </c>
      <c r="K270" s="1953">
        <v>30.4</v>
      </c>
      <c r="L270" s="1553">
        <v>0</v>
      </c>
      <c r="M270" s="1547">
        <v>0</v>
      </c>
      <c r="N270" s="357"/>
      <c r="O270" s="358"/>
      <c r="P270" s="274"/>
      <c r="Q270" s="223"/>
      <c r="R270" s="905"/>
      <c r="S270" s="905"/>
      <c r="T270" s="231"/>
      <c r="U270" s="905"/>
      <c r="V270" s="905"/>
      <c r="W270" s="905"/>
    </row>
    <row r="271" spans="1:23" ht="13.5" thickBot="1">
      <c r="A271" s="2240"/>
      <c r="B271" s="2243"/>
      <c r="C271" s="2246"/>
      <c r="D271" s="2079"/>
      <c r="E271" s="2234"/>
      <c r="F271" s="2234"/>
      <c r="G271" s="224" t="s">
        <v>12</v>
      </c>
      <c r="H271" s="1536">
        <f>SUM(H268:H270)</f>
        <v>204.07000000000002</v>
      </c>
      <c r="I271" s="1537">
        <f>SUM(I268:I270)</f>
        <v>0</v>
      </c>
      <c r="J271" s="1538">
        <f>SUM(J268:J270)</f>
        <v>0</v>
      </c>
      <c r="K271" s="1539">
        <f>SUM(K268:K270)</f>
        <v>204.07000000000002</v>
      </c>
      <c r="L271" s="1539">
        <f t="shared" ref="L271:M271" si="66">SUM(L268:L270)</f>
        <v>0</v>
      </c>
      <c r="M271" s="1539">
        <f t="shared" si="66"/>
        <v>0</v>
      </c>
      <c r="N271" s="276"/>
      <c r="O271" s="259"/>
      <c r="P271" s="260"/>
      <c r="Q271" s="228"/>
      <c r="R271" s="905"/>
      <c r="S271" s="905"/>
      <c r="T271" s="231"/>
      <c r="U271" s="905"/>
      <c r="V271" s="905"/>
      <c r="W271" s="905"/>
    </row>
    <row r="272" spans="1:23" ht="13.15" customHeight="1">
      <c r="A272" s="2238"/>
      <c r="B272" s="2241"/>
      <c r="C272" s="2244"/>
      <c r="D272" s="2077" t="s">
        <v>229</v>
      </c>
      <c r="E272" s="2231" t="s">
        <v>41</v>
      </c>
      <c r="F272" s="2235" t="s">
        <v>179</v>
      </c>
      <c r="G272" s="936" t="s">
        <v>144</v>
      </c>
      <c r="H272" s="1554">
        <f>I272+K272</f>
        <v>0</v>
      </c>
      <c r="I272" s="1548">
        <v>0</v>
      </c>
      <c r="J272" s="1549">
        <v>0</v>
      </c>
      <c r="K272" s="1550">
        <v>0</v>
      </c>
      <c r="L272" s="1551">
        <v>0</v>
      </c>
      <c r="M272" s="1552">
        <v>0</v>
      </c>
      <c r="N272" s="235" t="s">
        <v>148</v>
      </c>
      <c r="O272" s="251"/>
      <c r="P272" s="905" t="s">
        <v>42</v>
      </c>
      <c r="Q272" s="216"/>
      <c r="R272" s="905"/>
      <c r="S272" s="905"/>
      <c r="T272" s="231"/>
      <c r="U272" s="905"/>
      <c r="V272" s="905"/>
      <c r="W272" s="905"/>
    </row>
    <row r="273" spans="1:23">
      <c r="A273" s="2239"/>
      <c r="B273" s="2242"/>
      <c r="C273" s="2245"/>
      <c r="D273" s="2078"/>
      <c r="E273" s="2232"/>
      <c r="F273" s="2236"/>
      <c r="G273" s="217" t="s">
        <v>80</v>
      </c>
      <c r="H273" s="1542">
        <f>I273+K273</f>
        <v>566.9</v>
      </c>
      <c r="I273" s="1543">
        <v>6.9</v>
      </c>
      <c r="J273" s="1544">
        <v>4.5999999999999996</v>
      </c>
      <c r="K273" s="1545">
        <v>560</v>
      </c>
      <c r="L273" s="1553">
        <v>0</v>
      </c>
      <c r="M273" s="1547">
        <v>0</v>
      </c>
      <c r="N273" s="275"/>
      <c r="O273" s="255"/>
      <c r="P273" s="905"/>
      <c r="Q273" s="221"/>
      <c r="R273" s="905"/>
      <c r="S273" s="905"/>
      <c r="T273" s="231"/>
      <c r="U273" s="905"/>
      <c r="V273" s="905"/>
      <c r="W273" s="905"/>
    </row>
    <row r="274" spans="1:23">
      <c r="A274" s="2239"/>
      <c r="B274" s="2242"/>
      <c r="C274" s="2245"/>
      <c r="D274" s="2078"/>
      <c r="E274" s="2233"/>
      <c r="F274" s="2237"/>
      <c r="G274" s="217" t="s">
        <v>37</v>
      </c>
      <c r="H274" s="1542">
        <f>I274+K274</f>
        <v>7</v>
      </c>
      <c r="I274" s="1543">
        <v>7</v>
      </c>
      <c r="J274" s="1544">
        <v>6.9</v>
      </c>
      <c r="K274" s="1545">
        <v>0</v>
      </c>
      <c r="L274" s="1553">
        <v>0</v>
      </c>
      <c r="M274" s="1547">
        <v>0</v>
      </c>
      <c r="N274" s="275"/>
      <c r="O274" s="273"/>
      <c r="P274" s="905"/>
      <c r="Q274" s="223"/>
      <c r="R274" s="905"/>
      <c r="S274" s="905"/>
      <c r="T274" s="231"/>
      <c r="U274" s="905"/>
      <c r="V274" s="905"/>
      <c r="W274" s="905"/>
    </row>
    <row r="275" spans="1:23" ht="27" customHeight="1" thickBot="1">
      <c r="A275" s="2240"/>
      <c r="B275" s="2243"/>
      <c r="C275" s="2246"/>
      <c r="D275" s="2079"/>
      <c r="E275" s="2234"/>
      <c r="F275" s="2234"/>
      <c r="G275" s="224" t="s">
        <v>12</v>
      </c>
      <c r="H275" s="1536">
        <f t="shared" ref="H275:M275" si="67">SUM(H272:H274)</f>
        <v>573.9</v>
      </c>
      <c r="I275" s="1537">
        <f t="shared" si="67"/>
        <v>13.9</v>
      </c>
      <c r="J275" s="1538">
        <f t="shared" si="67"/>
        <v>11.5</v>
      </c>
      <c r="K275" s="1539">
        <f t="shared" si="67"/>
        <v>560</v>
      </c>
      <c r="L275" s="1540">
        <f t="shared" si="67"/>
        <v>0</v>
      </c>
      <c r="M275" s="1541">
        <f t="shared" si="67"/>
        <v>0</v>
      </c>
      <c r="N275" s="276"/>
      <c r="O275" s="259"/>
      <c r="P275" s="260"/>
      <c r="Q275" s="228"/>
      <c r="R275" s="905"/>
      <c r="S275" s="905"/>
      <c r="T275" s="231"/>
      <c r="U275" s="905"/>
      <c r="V275" s="905"/>
      <c r="W275" s="905"/>
    </row>
    <row r="276" spans="1:23" ht="13.15" customHeight="1">
      <c r="A276" s="2238"/>
      <c r="B276" s="2241"/>
      <c r="C276" s="2244"/>
      <c r="D276" s="2077" t="s">
        <v>230</v>
      </c>
      <c r="E276" s="2231" t="s">
        <v>41</v>
      </c>
      <c r="F276" s="2235" t="s">
        <v>179</v>
      </c>
      <c r="G276" s="936" t="s">
        <v>144</v>
      </c>
      <c r="H276" s="1554">
        <f>I276+K276</f>
        <v>0</v>
      </c>
      <c r="I276" s="1548">
        <v>0</v>
      </c>
      <c r="J276" s="1549">
        <v>0</v>
      </c>
      <c r="K276" s="1550">
        <v>0</v>
      </c>
      <c r="L276" s="1551">
        <v>5.7</v>
      </c>
      <c r="M276" s="1552">
        <v>0</v>
      </c>
      <c r="N276" s="235" t="s">
        <v>147</v>
      </c>
      <c r="O276" s="251" t="s">
        <v>42</v>
      </c>
      <c r="P276" s="252"/>
      <c r="Q276" s="216"/>
      <c r="R276" s="905"/>
      <c r="S276" s="905"/>
      <c r="T276" s="231"/>
      <c r="U276" s="905"/>
      <c r="V276" s="905"/>
      <c r="W276" s="905"/>
    </row>
    <row r="277" spans="1:23">
      <c r="A277" s="2239"/>
      <c r="B277" s="2242"/>
      <c r="C277" s="2245"/>
      <c r="D277" s="2078"/>
      <c r="E277" s="2232"/>
      <c r="F277" s="2236"/>
      <c r="G277" s="217" t="s">
        <v>80</v>
      </c>
      <c r="H277" s="1542">
        <f>I277+K277</f>
        <v>100</v>
      </c>
      <c r="I277" s="1543">
        <v>0</v>
      </c>
      <c r="J277" s="1544">
        <v>0</v>
      </c>
      <c r="K277" s="1545">
        <v>100</v>
      </c>
      <c r="L277" s="1553">
        <v>70</v>
      </c>
      <c r="M277" s="1547">
        <v>0</v>
      </c>
      <c r="N277" s="275" t="s">
        <v>148</v>
      </c>
      <c r="O277" s="255"/>
      <c r="P277" s="256" t="s">
        <v>42</v>
      </c>
      <c r="Q277" s="221"/>
      <c r="R277" s="905"/>
      <c r="S277" s="905"/>
      <c r="T277" s="231"/>
      <c r="U277" s="905"/>
      <c r="V277" s="905"/>
      <c r="W277" s="905"/>
    </row>
    <row r="278" spans="1:23">
      <c r="A278" s="2239"/>
      <c r="B278" s="2242"/>
      <c r="C278" s="2245"/>
      <c r="D278" s="2078"/>
      <c r="E278" s="2233"/>
      <c r="F278" s="2237"/>
      <c r="G278" s="217" t="s">
        <v>37</v>
      </c>
      <c r="H278" s="1542">
        <f>I278+K278</f>
        <v>12</v>
      </c>
      <c r="I278" s="1543">
        <v>0</v>
      </c>
      <c r="J278" s="1544">
        <v>0</v>
      </c>
      <c r="K278" s="1545">
        <v>12</v>
      </c>
      <c r="L278" s="1553">
        <v>0</v>
      </c>
      <c r="M278" s="1547">
        <v>0</v>
      </c>
      <c r="N278" s="275"/>
      <c r="O278" s="273"/>
      <c r="P278" s="274"/>
      <c r="Q278" s="223"/>
      <c r="R278" s="905"/>
      <c r="S278" s="905"/>
      <c r="T278" s="231"/>
      <c r="U278" s="905"/>
      <c r="V278" s="905"/>
      <c r="W278" s="905"/>
    </row>
    <row r="279" spans="1:23" ht="21" customHeight="1" thickBot="1">
      <c r="A279" s="2240"/>
      <c r="B279" s="2243"/>
      <c r="C279" s="2246"/>
      <c r="D279" s="2079"/>
      <c r="E279" s="2234"/>
      <c r="F279" s="2234"/>
      <c r="G279" s="224" t="s">
        <v>12</v>
      </c>
      <c r="H279" s="1536">
        <f t="shared" ref="H279:M279" si="68">SUM(H276:H278)</f>
        <v>112</v>
      </c>
      <c r="I279" s="1537">
        <f t="shared" si="68"/>
        <v>0</v>
      </c>
      <c r="J279" s="1538">
        <f t="shared" si="68"/>
        <v>0</v>
      </c>
      <c r="K279" s="1539">
        <f t="shared" si="68"/>
        <v>112</v>
      </c>
      <c r="L279" s="1540">
        <f t="shared" si="68"/>
        <v>75.7</v>
      </c>
      <c r="M279" s="1541">
        <f t="shared" si="68"/>
        <v>0</v>
      </c>
      <c r="N279" s="276"/>
      <c r="O279" s="259"/>
      <c r="P279" s="260"/>
      <c r="Q279" s="228"/>
      <c r="R279" s="905"/>
      <c r="S279" s="905"/>
      <c r="T279" s="231"/>
      <c r="U279" s="905"/>
      <c r="V279" s="905"/>
      <c r="W279" s="905"/>
    </row>
    <row r="280" spans="1:23" ht="13.15" customHeight="1">
      <c r="A280" s="2238"/>
      <c r="B280" s="2241"/>
      <c r="C280" s="2244"/>
      <c r="D280" s="2077" t="s">
        <v>231</v>
      </c>
      <c r="E280" s="2231" t="s">
        <v>41</v>
      </c>
      <c r="F280" s="2235" t="s">
        <v>54</v>
      </c>
      <c r="G280" s="936" t="s">
        <v>144</v>
      </c>
      <c r="H280" s="1554">
        <f>I280+K280</f>
        <v>0</v>
      </c>
      <c r="I280" s="1548">
        <v>0</v>
      </c>
      <c r="J280" s="1555"/>
      <c r="K280" s="1550">
        <v>0</v>
      </c>
      <c r="L280" s="1551">
        <v>0</v>
      </c>
      <c r="M280" s="1552">
        <v>0</v>
      </c>
      <c r="N280" s="235"/>
      <c r="O280" s="251"/>
      <c r="P280" s="252"/>
      <c r="Q280" s="216"/>
      <c r="R280" s="905"/>
      <c r="S280" s="905"/>
      <c r="T280" s="231"/>
      <c r="U280" s="905"/>
      <c r="V280" s="905"/>
      <c r="W280" s="905"/>
    </row>
    <row r="281" spans="1:23">
      <c r="A281" s="2239"/>
      <c r="B281" s="2242"/>
      <c r="C281" s="2245"/>
      <c r="D281" s="2078"/>
      <c r="E281" s="2232"/>
      <c r="F281" s="2236"/>
      <c r="G281" s="217" t="s">
        <v>80</v>
      </c>
      <c r="H281" s="1542">
        <f>I281+K281</f>
        <v>0</v>
      </c>
      <c r="I281" s="1543">
        <v>0</v>
      </c>
      <c r="J281" s="1556"/>
      <c r="K281" s="1545">
        <v>0</v>
      </c>
      <c r="L281" s="1553">
        <v>0</v>
      </c>
      <c r="M281" s="1547">
        <v>0</v>
      </c>
      <c r="N281" s="275"/>
      <c r="O281" s="255"/>
      <c r="P281" s="256"/>
      <c r="Q281" s="221"/>
      <c r="R281" s="905"/>
      <c r="S281" s="905"/>
      <c r="T281" s="231"/>
      <c r="U281" s="905"/>
      <c r="V281" s="905"/>
      <c r="W281" s="905"/>
    </row>
    <row r="282" spans="1:23">
      <c r="A282" s="2239"/>
      <c r="B282" s="2242"/>
      <c r="C282" s="2245"/>
      <c r="D282" s="2078"/>
      <c r="E282" s="2233"/>
      <c r="F282" s="2237"/>
      <c r="G282" s="217" t="s">
        <v>37</v>
      </c>
      <c r="H282" s="1542">
        <f>I282+K282</f>
        <v>0</v>
      </c>
      <c r="I282" s="1557"/>
      <c r="J282" s="1556"/>
      <c r="K282" s="1558"/>
      <c r="L282" s="1553"/>
      <c r="M282" s="1547"/>
      <c r="N282" s="275"/>
      <c r="O282" s="273"/>
      <c r="P282" s="274"/>
      <c r="Q282" s="223"/>
      <c r="R282" s="905"/>
      <c r="S282" s="905"/>
      <c r="T282" s="231"/>
      <c r="U282" s="905"/>
      <c r="V282" s="905"/>
      <c r="W282" s="905"/>
    </row>
    <row r="283" spans="1:23">
      <c r="A283" s="2239"/>
      <c r="B283" s="2242"/>
      <c r="C283" s="2245"/>
      <c r="D283" s="2078"/>
      <c r="E283" s="2233"/>
      <c r="F283" s="2233"/>
      <c r="G283" s="124"/>
      <c r="H283" s="1559"/>
      <c r="I283" s="1560"/>
      <c r="J283" s="1561"/>
      <c r="K283" s="1562"/>
      <c r="L283" s="1563"/>
      <c r="M283" s="1564"/>
      <c r="N283" s="275"/>
      <c r="O283" s="273"/>
      <c r="P283" s="274"/>
      <c r="Q283" s="223"/>
      <c r="R283" s="905"/>
      <c r="S283" s="905"/>
      <c r="T283" s="231"/>
      <c r="U283" s="905"/>
      <c r="V283" s="905"/>
      <c r="W283" s="905"/>
    </row>
    <row r="284" spans="1:23" ht="25.9" customHeight="1" thickBot="1">
      <c r="A284" s="2240"/>
      <c r="B284" s="2243"/>
      <c r="C284" s="2246"/>
      <c r="D284" s="2079"/>
      <c r="E284" s="2234"/>
      <c r="F284" s="2234"/>
      <c r="G284" s="224" t="s">
        <v>12</v>
      </c>
      <c r="H284" s="1536">
        <f>SUM(H280:H282)</f>
        <v>0</v>
      </c>
      <c r="I284" s="1537">
        <f>SUM(I280:I282)</f>
        <v>0</v>
      </c>
      <c r="J284" s="1538">
        <f>SUM(J280:J282)</f>
        <v>0</v>
      </c>
      <c r="K284" s="1539">
        <f>SUM(K280:K282)</f>
        <v>0</v>
      </c>
      <c r="L284" s="1540">
        <f>SUM(L280:L283)</f>
        <v>0</v>
      </c>
      <c r="M284" s="1541">
        <f>SUM(M280:M283)</f>
        <v>0</v>
      </c>
      <c r="N284" s="276"/>
      <c r="O284" s="259"/>
      <c r="P284" s="260"/>
      <c r="Q284" s="228"/>
      <c r="R284" s="905"/>
      <c r="S284" s="905"/>
      <c r="T284" s="231"/>
      <c r="U284" s="905"/>
      <c r="V284" s="905"/>
      <c r="W284" s="905"/>
    </row>
    <row r="285" spans="1:23" ht="13.15" customHeight="1">
      <c r="A285" s="2238"/>
      <c r="B285" s="2241"/>
      <c r="C285" s="2244"/>
      <c r="D285" s="2077" t="s">
        <v>232</v>
      </c>
      <c r="E285" s="2231" t="s">
        <v>41</v>
      </c>
      <c r="F285" s="2235" t="s">
        <v>54</v>
      </c>
      <c r="G285" s="936" t="s">
        <v>144</v>
      </c>
      <c r="H285" s="1554">
        <f>I285+K285</f>
        <v>0</v>
      </c>
      <c r="I285" s="1548">
        <v>0</v>
      </c>
      <c r="J285" s="1555"/>
      <c r="K285" s="1550">
        <v>0</v>
      </c>
      <c r="L285" s="1551">
        <v>0</v>
      </c>
      <c r="M285" s="1552">
        <v>0</v>
      </c>
      <c r="N285" s="235"/>
      <c r="O285" s="251"/>
      <c r="P285" s="252"/>
      <c r="Q285" s="216"/>
      <c r="R285" s="905"/>
      <c r="S285" s="905"/>
      <c r="T285" s="231"/>
      <c r="U285" s="905"/>
      <c r="V285" s="905"/>
      <c r="W285" s="905"/>
    </row>
    <row r="286" spans="1:23">
      <c r="A286" s="2239"/>
      <c r="B286" s="2242"/>
      <c r="C286" s="2245"/>
      <c r="D286" s="2078"/>
      <c r="E286" s="2232"/>
      <c r="F286" s="2236"/>
      <c r="G286" s="217" t="s">
        <v>80</v>
      </c>
      <c r="H286" s="1542">
        <f>I286+K286</f>
        <v>0</v>
      </c>
      <c r="I286" s="1543">
        <v>0</v>
      </c>
      <c r="J286" s="1556"/>
      <c r="K286" s="1545">
        <v>0</v>
      </c>
      <c r="L286" s="1553">
        <v>0</v>
      </c>
      <c r="M286" s="1547">
        <v>0</v>
      </c>
      <c r="N286" s="275"/>
      <c r="O286" s="255"/>
      <c r="P286" s="256"/>
      <c r="Q286" s="221"/>
      <c r="R286" s="905"/>
      <c r="S286" s="905"/>
      <c r="T286" s="231"/>
      <c r="U286" s="905"/>
      <c r="V286" s="905"/>
      <c r="W286" s="905"/>
    </row>
    <row r="287" spans="1:23">
      <c r="A287" s="2239"/>
      <c r="B287" s="2242"/>
      <c r="C287" s="2245"/>
      <c r="D287" s="2078"/>
      <c r="E287" s="2233"/>
      <c r="F287" s="2237"/>
      <c r="G287" s="217" t="s">
        <v>37</v>
      </c>
      <c r="H287" s="1542">
        <f>I287+K287</f>
        <v>0</v>
      </c>
      <c r="I287" s="1557"/>
      <c r="J287" s="1556"/>
      <c r="K287" s="1558"/>
      <c r="L287" s="1553"/>
      <c r="M287" s="1547"/>
      <c r="N287" s="275"/>
      <c r="O287" s="273"/>
      <c r="P287" s="274"/>
      <c r="Q287" s="223"/>
      <c r="R287" s="905"/>
      <c r="S287" s="905"/>
      <c r="T287" s="231"/>
      <c r="U287" s="905"/>
      <c r="V287" s="905"/>
      <c r="W287" s="905"/>
    </row>
    <row r="288" spans="1:23">
      <c r="A288" s="2239"/>
      <c r="B288" s="2242"/>
      <c r="C288" s="2245"/>
      <c r="D288" s="2078"/>
      <c r="E288" s="2233"/>
      <c r="F288" s="2233"/>
      <c r="G288" s="124"/>
      <c r="H288" s="1559"/>
      <c r="I288" s="1560"/>
      <c r="J288" s="1561"/>
      <c r="K288" s="1562"/>
      <c r="L288" s="1563"/>
      <c r="M288" s="1564"/>
      <c r="N288" s="275"/>
      <c r="O288" s="273"/>
      <c r="P288" s="274"/>
      <c r="Q288" s="223"/>
      <c r="R288" s="905"/>
      <c r="S288" s="905"/>
      <c r="T288" s="231"/>
      <c r="U288" s="905"/>
      <c r="V288" s="905"/>
      <c r="W288" s="905"/>
    </row>
    <row r="289" spans="1:23" ht="13.5" thickBot="1">
      <c r="A289" s="2240"/>
      <c r="B289" s="2243"/>
      <c r="C289" s="2246"/>
      <c r="D289" s="2079"/>
      <c r="E289" s="2234"/>
      <c r="F289" s="2234"/>
      <c r="G289" s="224" t="s">
        <v>12</v>
      </c>
      <c r="H289" s="1536">
        <f>SUM(H285:H287)</f>
        <v>0</v>
      </c>
      <c r="I289" s="1537">
        <f>SUM(I285:I287)</f>
        <v>0</v>
      </c>
      <c r="J289" s="1538">
        <f>SUM(J285:J287)</f>
        <v>0</v>
      </c>
      <c r="K289" s="1539">
        <f>SUM(K285:K287)</f>
        <v>0</v>
      </c>
      <c r="L289" s="1540">
        <f>SUM(L285:L287)</f>
        <v>0</v>
      </c>
      <c r="M289" s="1541">
        <f>SUM(M285:M288)</f>
        <v>0</v>
      </c>
      <c r="N289" s="276"/>
      <c r="O289" s="259"/>
      <c r="P289" s="260"/>
      <c r="Q289" s="228"/>
      <c r="R289" s="905"/>
      <c r="S289" s="905"/>
      <c r="T289" s="231"/>
      <c r="U289" s="905"/>
      <c r="V289" s="905"/>
      <c r="W289" s="905"/>
    </row>
    <row r="290" spans="1:23" ht="13.15" customHeight="1">
      <c r="A290" s="2238"/>
      <c r="B290" s="2241"/>
      <c r="C290" s="2244"/>
      <c r="D290" s="2077" t="s">
        <v>233</v>
      </c>
      <c r="E290" s="2231" t="s">
        <v>41</v>
      </c>
      <c r="F290" s="2235" t="s">
        <v>54</v>
      </c>
      <c r="G290" s="936" t="s">
        <v>144</v>
      </c>
      <c r="H290" s="1554">
        <f>I290+K290</f>
        <v>0</v>
      </c>
      <c r="I290" s="1548">
        <v>0</v>
      </c>
      <c r="J290" s="1555"/>
      <c r="K290" s="1550">
        <v>0</v>
      </c>
      <c r="L290" s="1551">
        <v>0</v>
      </c>
      <c r="M290" s="1552">
        <v>0</v>
      </c>
      <c r="N290" s="235" t="s">
        <v>148</v>
      </c>
      <c r="O290" s="251"/>
      <c r="P290" s="252"/>
      <c r="Q290" s="216" t="s">
        <v>42</v>
      </c>
      <c r="R290" s="905"/>
      <c r="S290" s="905"/>
      <c r="T290" s="231"/>
      <c r="U290" s="905"/>
      <c r="V290" s="905"/>
      <c r="W290" s="905"/>
    </row>
    <row r="291" spans="1:23">
      <c r="A291" s="2239"/>
      <c r="B291" s="2242"/>
      <c r="C291" s="2245"/>
      <c r="D291" s="2078"/>
      <c r="E291" s="2232"/>
      <c r="F291" s="2236"/>
      <c r="G291" s="217" t="s">
        <v>214</v>
      </c>
      <c r="H291" s="1542">
        <f>I291+K291</f>
        <v>0</v>
      </c>
      <c r="I291" s="1543">
        <v>0</v>
      </c>
      <c r="J291" s="1556"/>
      <c r="K291" s="1545">
        <v>0</v>
      </c>
      <c r="L291" s="1553">
        <v>0</v>
      </c>
      <c r="M291" s="1547">
        <v>0</v>
      </c>
      <c r="N291" s="275"/>
      <c r="O291" s="255"/>
      <c r="P291" s="256"/>
      <c r="Q291" s="221"/>
      <c r="R291" s="905"/>
      <c r="S291" s="905"/>
      <c r="T291" s="231"/>
      <c r="U291" s="905"/>
      <c r="V291" s="905"/>
      <c r="W291" s="905"/>
    </row>
    <row r="292" spans="1:23">
      <c r="A292" s="2239"/>
      <c r="B292" s="2242"/>
      <c r="C292" s="2245"/>
      <c r="D292" s="2078"/>
      <c r="E292" s="2233"/>
      <c r="F292" s="2237"/>
      <c r="G292" s="217" t="s">
        <v>37</v>
      </c>
      <c r="H292" s="1542">
        <f>I292+K292</f>
        <v>0</v>
      </c>
      <c r="I292" s="1557"/>
      <c r="J292" s="1556"/>
      <c r="K292" s="1545">
        <v>0</v>
      </c>
      <c r="L292" s="1553">
        <v>0</v>
      </c>
      <c r="M292" s="1547">
        <v>0</v>
      </c>
      <c r="N292" s="275"/>
      <c r="O292" s="273"/>
      <c r="P292" s="274"/>
      <c r="Q292" s="223"/>
      <c r="R292" s="905"/>
      <c r="S292" s="905"/>
      <c r="T292" s="231"/>
      <c r="U292" s="905"/>
      <c r="V292" s="905"/>
      <c r="W292" s="905"/>
    </row>
    <row r="293" spans="1:23">
      <c r="A293" s="2239"/>
      <c r="B293" s="2242"/>
      <c r="C293" s="2245"/>
      <c r="D293" s="2078"/>
      <c r="E293" s="2233"/>
      <c r="F293" s="2233"/>
      <c r="G293" s="124"/>
      <c r="H293" s="1559"/>
      <c r="I293" s="1560"/>
      <c r="J293" s="1561"/>
      <c r="K293" s="1562"/>
      <c r="L293" s="1563"/>
      <c r="M293" s="1564"/>
      <c r="N293" s="275"/>
      <c r="O293" s="273"/>
      <c r="P293" s="274"/>
      <c r="Q293" s="223"/>
      <c r="R293" s="905"/>
      <c r="S293" s="905"/>
      <c r="T293" s="231"/>
      <c r="U293" s="905"/>
      <c r="V293" s="905"/>
      <c r="W293" s="905"/>
    </row>
    <row r="294" spans="1:23" ht="13.5" thickBot="1">
      <c r="A294" s="2240"/>
      <c r="B294" s="2243"/>
      <c r="C294" s="2246"/>
      <c r="D294" s="2079"/>
      <c r="E294" s="2234"/>
      <c r="F294" s="2234"/>
      <c r="G294" s="224" t="s">
        <v>12</v>
      </c>
      <c r="H294" s="1536">
        <f t="shared" ref="H294:M294" si="69">SUM(H290:H292)</f>
        <v>0</v>
      </c>
      <c r="I294" s="1537">
        <f t="shared" si="69"/>
        <v>0</v>
      </c>
      <c r="J294" s="1538">
        <f t="shared" si="69"/>
        <v>0</v>
      </c>
      <c r="K294" s="1539">
        <f t="shared" si="69"/>
        <v>0</v>
      </c>
      <c r="L294" s="1540">
        <f t="shared" si="69"/>
        <v>0</v>
      </c>
      <c r="M294" s="1541">
        <f t="shared" si="69"/>
        <v>0</v>
      </c>
      <c r="N294" s="276"/>
      <c r="O294" s="259"/>
      <c r="P294" s="260"/>
      <c r="Q294" s="228"/>
      <c r="R294" s="905"/>
      <c r="S294" s="905"/>
      <c r="T294" s="231"/>
      <c r="U294" s="905"/>
      <c r="V294" s="905"/>
      <c r="W294" s="905"/>
    </row>
    <row r="295" spans="1:23" ht="13.15" customHeight="1">
      <c r="A295" s="2238"/>
      <c r="B295" s="2241"/>
      <c r="C295" s="2244"/>
      <c r="D295" s="2077" t="s">
        <v>884</v>
      </c>
      <c r="E295" s="2231" t="s">
        <v>41</v>
      </c>
      <c r="F295" s="2255" t="s">
        <v>885</v>
      </c>
      <c r="G295" s="936" t="s">
        <v>144</v>
      </c>
      <c r="H295" s="1554">
        <f>I295+K295</f>
        <v>0</v>
      </c>
      <c r="I295" s="1548">
        <v>0</v>
      </c>
      <c r="J295" s="1555"/>
      <c r="K295" s="1550">
        <v>0</v>
      </c>
      <c r="L295" s="1551">
        <v>0</v>
      </c>
      <c r="M295" s="1552">
        <v>0</v>
      </c>
      <c r="N295" s="235" t="s">
        <v>148</v>
      </c>
      <c r="O295" s="251"/>
      <c r="P295" s="359" t="s">
        <v>42</v>
      </c>
      <c r="Q295" s="216"/>
      <c r="R295" s="905"/>
      <c r="S295" s="905"/>
      <c r="T295" s="231"/>
      <c r="U295" s="905"/>
      <c r="V295" s="905"/>
      <c r="W295" s="905"/>
    </row>
    <row r="296" spans="1:23">
      <c r="A296" s="2239"/>
      <c r="B296" s="2242"/>
      <c r="C296" s="2245"/>
      <c r="D296" s="2078"/>
      <c r="E296" s="2232"/>
      <c r="F296" s="2256"/>
      <c r="G296" s="1965" t="s">
        <v>214</v>
      </c>
      <c r="H296" s="1966">
        <v>1378</v>
      </c>
      <c r="I296" s="1543">
        <v>0</v>
      </c>
      <c r="J296" s="1556"/>
      <c r="K296" s="1967">
        <v>1378</v>
      </c>
      <c r="L296" s="1553">
        <v>0</v>
      </c>
      <c r="M296" s="1547">
        <v>0</v>
      </c>
      <c r="N296" s="275"/>
      <c r="O296" s="255"/>
      <c r="P296" s="905"/>
      <c r="Q296" s="221"/>
      <c r="R296" s="905"/>
      <c r="S296" s="905"/>
      <c r="T296" s="231"/>
      <c r="U296" s="905"/>
      <c r="V296" s="905"/>
      <c r="W296" s="905"/>
    </row>
    <row r="297" spans="1:23">
      <c r="A297" s="2239"/>
      <c r="B297" s="2242"/>
      <c r="C297" s="2245"/>
      <c r="D297" s="2078"/>
      <c r="E297" s="2233"/>
      <c r="F297" s="2257"/>
      <c r="G297" s="217" t="s">
        <v>37</v>
      </c>
      <c r="H297" s="1542">
        <f>I297+K297</f>
        <v>0</v>
      </c>
      <c r="I297" s="1543">
        <v>0</v>
      </c>
      <c r="J297" s="1556"/>
      <c r="K297" s="1545">
        <v>0</v>
      </c>
      <c r="L297" s="1553"/>
      <c r="M297" s="1547"/>
      <c r="N297" s="275"/>
      <c r="O297" s="273"/>
      <c r="P297" s="905"/>
      <c r="Q297" s="223"/>
      <c r="R297" s="905"/>
      <c r="S297" s="905"/>
      <c r="T297" s="231"/>
      <c r="U297" s="905"/>
      <c r="V297" s="905"/>
      <c r="W297" s="905"/>
    </row>
    <row r="298" spans="1:23" ht="13.5" thickBot="1">
      <c r="A298" s="2240"/>
      <c r="B298" s="2243"/>
      <c r="C298" s="2246"/>
      <c r="D298" s="2079"/>
      <c r="E298" s="2234"/>
      <c r="F298" s="2258"/>
      <c r="G298" s="224" t="s">
        <v>12</v>
      </c>
      <c r="H298" s="1536">
        <f t="shared" ref="H298:M298" si="70">SUM(H295:H297)</f>
        <v>1378</v>
      </c>
      <c r="I298" s="1537">
        <f t="shared" si="70"/>
        <v>0</v>
      </c>
      <c r="J298" s="1538">
        <f t="shared" si="70"/>
        <v>0</v>
      </c>
      <c r="K298" s="1539">
        <f t="shared" si="70"/>
        <v>1378</v>
      </c>
      <c r="L298" s="1540">
        <f t="shared" si="70"/>
        <v>0</v>
      </c>
      <c r="M298" s="1541">
        <f t="shared" si="70"/>
        <v>0</v>
      </c>
      <c r="N298" s="276"/>
      <c r="O298" s="259"/>
      <c r="P298" s="260"/>
      <c r="Q298" s="228"/>
      <c r="R298" s="905"/>
      <c r="S298" s="905"/>
      <c r="T298" s="231"/>
      <c r="U298" s="905"/>
      <c r="V298" s="905"/>
      <c r="W298" s="905"/>
    </row>
    <row r="299" spans="1:23" ht="13.15" customHeight="1">
      <c r="A299" s="2238"/>
      <c r="B299" s="2241"/>
      <c r="C299" s="2244"/>
      <c r="D299" s="2077" t="s">
        <v>234</v>
      </c>
      <c r="E299" s="2231" t="s">
        <v>41</v>
      </c>
      <c r="F299" s="2235" t="s">
        <v>179</v>
      </c>
      <c r="G299" s="936" t="s">
        <v>144</v>
      </c>
      <c r="H299" s="1554">
        <f>I299+K299</f>
        <v>0</v>
      </c>
      <c r="I299" s="1548">
        <v>0</v>
      </c>
      <c r="J299" s="1555"/>
      <c r="K299" s="1550">
        <v>0</v>
      </c>
      <c r="L299" s="1551">
        <v>0</v>
      </c>
      <c r="M299" s="1552">
        <v>0</v>
      </c>
      <c r="N299" s="235"/>
      <c r="O299" s="251"/>
      <c r="P299" s="359"/>
      <c r="Q299" s="216"/>
      <c r="R299" s="905"/>
      <c r="S299" s="905"/>
      <c r="T299" s="231"/>
      <c r="U299" s="905"/>
      <c r="V299" s="905"/>
      <c r="W299" s="905"/>
    </row>
    <row r="300" spans="1:23">
      <c r="A300" s="2239"/>
      <c r="B300" s="2242"/>
      <c r="C300" s="2245"/>
      <c r="D300" s="2078"/>
      <c r="E300" s="2232"/>
      <c r="F300" s="2236"/>
      <c r="G300" s="217" t="s">
        <v>56</v>
      </c>
      <c r="H300" s="1542">
        <f>I300+K300</f>
        <v>0</v>
      </c>
      <c r="I300" s="1543">
        <v>0</v>
      </c>
      <c r="J300" s="1556"/>
      <c r="K300" s="1545">
        <v>0</v>
      </c>
      <c r="L300" s="1553">
        <v>0</v>
      </c>
      <c r="M300" s="1547">
        <v>0</v>
      </c>
      <c r="N300" s="275"/>
      <c r="O300" s="255"/>
      <c r="P300" s="256"/>
      <c r="Q300" s="221"/>
      <c r="R300" s="905"/>
      <c r="S300" s="905"/>
      <c r="T300" s="231"/>
      <c r="U300" s="905"/>
      <c r="V300" s="905"/>
      <c r="W300" s="905"/>
    </row>
    <row r="301" spans="1:23">
      <c r="A301" s="2239"/>
      <c r="B301" s="2242"/>
      <c r="C301" s="2245"/>
      <c r="D301" s="2078"/>
      <c r="E301" s="2233"/>
      <c r="F301" s="2237"/>
      <c r="G301" s="217" t="s">
        <v>37</v>
      </c>
      <c r="H301" s="1542">
        <f>I301+K301</f>
        <v>0</v>
      </c>
      <c r="I301" s="1557"/>
      <c r="J301" s="1556"/>
      <c r="K301" s="1558"/>
      <c r="L301" s="1553"/>
      <c r="M301" s="1547"/>
      <c r="N301" s="275"/>
      <c r="O301" s="273"/>
      <c r="P301" s="274"/>
      <c r="Q301" s="223"/>
      <c r="R301" s="905"/>
      <c r="S301" s="905"/>
      <c r="T301" s="231"/>
      <c r="U301" s="905"/>
      <c r="V301" s="905"/>
      <c r="W301" s="905"/>
    </row>
    <row r="302" spans="1:23" ht="13.5" thickBot="1">
      <c r="A302" s="2240"/>
      <c r="B302" s="2243"/>
      <c r="C302" s="2246"/>
      <c r="D302" s="2079"/>
      <c r="E302" s="2234"/>
      <c r="F302" s="2234"/>
      <c r="G302" s="224" t="s">
        <v>12</v>
      </c>
      <c r="H302" s="1536">
        <f t="shared" ref="H302:M302" si="71">SUM(H299:H301)</f>
        <v>0</v>
      </c>
      <c r="I302" s="1537">
        <f t="shared" si="71"/>
        <v>0</v>
      </c>
      <c r="J302" s="1538">
        <f t="shared" si="71"/>
        <v>0</v>
      </c>
      <c r="K302" s="1539">
        <f t="shared" si="71"/>
        <v>0</v>
      </c>
      <c r="L302" s="1540">
        <f t="shared" si="71"/>
        <v>0</v>
      </c>
      <c r="M302" s="1541">
        <f t="shared" si="71"/>
        <v>0</v>
      </c>
      <c r="N302" s="276"/>
      <c r="O302" s="259"/>
      <c r="P302" s="260"/>
      <c r="Q302" s="228"/>
      <c r="R302" s="905"/>
      <c r="S302" s="905"/>
      <c r="T302" s="231"/>
      <c r="U302" s="905"/>
      <c r="V302" s="905"/>
      <c r="W302" s="905"/>
    </row>
    <row r="303" spans="1:23" ht="13.15" customHeight="1">
      <c r="A303" s="2238"/>
      <c r="B303" s="2241"/>
      <c r="C303" s="2244"/>
      <c r="D303" s="2077" t="s">
        <v>235</v>
      </c>
      <c r="E303" s="2231" t="s">
        <v>41</v>
      </c>
      <c r="F303" s="2235" t="s">
        <v>54</v>
      </c>
      <c r="G303" s="936" t="s">
        <v>144</v>
      </c>
      <c r="H303" s="1554">
        <f>I303+K303</f>
        <v>0</v>
      </c>
      <c r="I303" s="1548">
        <v>0</v>
      </c>
      <c r="J303" s="1555"/>
      <c r="K303" s="1550">
        <v>0</v>
      </c>
      <c r="L303" s="1551">
        <v>0</v>
      </c>
      <c r="M303" s="1552">
        <v>0</v>
      </c>
      <c r="N303" s="235"/>
      <c r="O303" s="251"/>
      <c r="P303" s="252"/>
      <c r="Q303" s="216"/>
      <c r="R303" s="905"/>
      <c r="S303" s="905"/>
      <c r="T303" s="231"/>
      <c r="U303" s="905"/>
      <c r="V303" s="905"/>
      <c r="W303" s="905"/>
    </row>
    <row r="304" spans="1:23">
      <c r="A304" s="2239"/>
      <c r="B304" s="2242"/>
      <c r="C304" s="2245"/>
      <c r="D304" s="2078"/>
      <c r="E304" s="2232"/>
      <c r="F304" s="2236"/>
      <c r="G304" s="217" t="s">
        <v>56</v>
      </c>
      <c r="H304" s="1542">
        <f>I304+K304</f>
        <v>0</v>
      </c>
      <c r="I304" s="1543">
        <v>0</v>
      </c>
      <c r="J304" s="1556"/>
      <c r="K304" s="1545">
        <v>0</v>
      </c>
      <c r="L304" s="1553">
        <v>0</v>
      </c>
      <c r="M304" s="1547">
        <v>0</v>
      </c>
      <c r="N304" s="275"/>
      <c r="O304" s="255"/>
      <c r="P304" s="256"/>
      <c r="Q304" s="221"/>
      <c r="R304" s="905"/>
      <c r="S304" s="905"/>
      <c r="T304" s="231"/>
      <c r="U304" s="905"/>
      <c r="V304" s="905"/>
      <c r="W304" s="905"/>
    </row>
    <row r="305" spans="1:23">
      <c r="A305" s="2239"/>
      <c r="B305" s="2242"/>
      <c r="C305" s="2245"/>
      <c r="D305" s="2078"/>
      <c r="E305" s="2233"/>
      <c r="F305" s="2237"/>
      <c r="G305" s="217" t="s">
        <v>37</v>
      </c>
      <c r="H305" s="1542">
        <f>I305+K305</f>
        <v>0</v>
      </c>
      <c r="I305" s="1557"/>
      <c r="J305" s="1556"/>
      <c r="K305" s="1558"/>
      <c r="L305" s="1553"/>
      <c r="M305" s="1547"/>
      <c r="N305" s="275"/>
      <c r="O305" s="273"/>
      <c r="P305" s="274"/>
      <c r="Q305" s="223"/>
      <c r="R305" s="905"/>
      <c r="S305" s="905"/>
      <c r="T305" s="231"/>
      <c r="U305" s="905"/>
      <c r="V305" s="905"/>
      <c r="W305" s="905"/>
    </row>
    <row r="306" spans="1:23">
      <c r="A306" s="2239"/>
      <c r="B306" s="2242"/>
      <c r="C306" s="2245"/>
      <c r="D306" s="2078"/>
      <c r="E306" s="2233"/>
      <c r="F306" s="2233"/>
      <c r="G306" s="124"/>
      <c r="H306" s="1559"/>
      <c r="I306" s="1560"/>
      <c r="J306" s="1561"/>
      <c r="K306" s="1562"/>
      <c r="L306" s="1563"/>
      <c r="M306" s="1564"/>
      <c r="N306" s="275"/>
      <c r="O306" s="273"/>
      <c r="P306" s="274"/>
      <c r="Q306" s="223"/>
      <c r="R306" s="905"/>
      <c r="S306" s="905"/>
      <c r="T306" s="231"/>
      <c r="U306" s="905"/>
      <c r="V306" s="905"/>
      <c r="W306" s="905"/>
    </row>
    <row r="307" spans="1:23" ht="13.5" thickBot="1">
      <c r="A307" s="2240"/>
      <c r="B307" s="2243"/>
      <c r="C307" s="2246"/>
      <c r="D307" s="2079"/>
      <c r="E307" s="2234"/>
      <c r="F307" s="2234"/>
      <c r="G307" s="224" t="s">
        <v>12</v>
      </c>
      <c r="H307" s="1536">
        <f t="shared" ref="H307:M307" si="72">SUM(H303:H305)</f>
        <v>0</v>
      </c>
      <c r="I307" s="1537">
        <f t="shared" si="72"/>
        <v>0</v>
      </c>
      <c r="J307" s="1538">
        <f t="shared" si="72"/>
        <v>0</v>
      </c>
      <c r="K307" s="1539">
        <f t="shared" si="72"/>
        <v>0</v>
      </c>
      <c r="L307" s="1540">
        <f t="shared" si="72"/>
        <v>0</v>
      </c>
      <c r="M307" s="1541">
        <f t="shared" si="72"/>
        <v>0</v>
      </c>
      <c r="N307" s="276"/>
      <c r="O307" s="259"/>
      <c r="P307" s="260"/>
      <c r="Q307" s="228"/>
      <c r="R307" s="905"/>
      <c r="S307" s="905"/>
      <c r="T307" s="231"/>
      <c r="U307" s="905"/>
      <c r="V307" s="905"/>
      <c r="W307" s="905"/>
    </row>
    <row r="308" spans="1:23" ht="13.15" customHeight="1">
      <c r="A308" s="2238"/>
      <c r="B308" s="2241"/>
      <c r="C308" s="2244"/>
      <c r="D308" s="2077" t="s">
        <v>236</v>
      </c>
      <c r="E308" s="2231" t="s">
        <v>41</v>
      </c>
      <c r="F308" s="2235" t="s">
        <v>54</v>
      </c>
      <c r="G308" s="936" t="s">
        <v>144</v>
      </c>
      <c r="H308" s="1554">
        <f>I308+K308</f>
        <v>0</v>
      </c>
      <c r="I308" s="1548">
        <v>0</v>
      </c>
      <c r="J308" s="1555"/>
      <c r="K308" s="1550">
        <v>0</v>
      </c>
      <c r="L308" s="1551">
        <v>0</v>
      </c>
      <c r="M308" s="1552">
        <v>0</v>
      </c>
      <c r="N308" s="235"/>
      <c r="O308" s="251"/>
      <c r="P308" s="252"/>
      <c r="Q308" s="216"/>
      <c r="R308" s="905"/>
      <c r="S308" s="905"/>
      <c r="T308" s="231"/>
      <c r="U308" s="905"/>
      <c r="V308" s="905"/>
      <c r="W308" s="905"/>
    </row>
    <row r="309" spans="1:23">
      <c r="A309" s="2239"/>
      <c r="B309" s="2242"/>
      <c r="C309" s="2245"/>
      <c r="D309" s="2078"/>
      <c r="E309" s="2232"/>
      <c r="F309" s="2236"/>
      <c r="G309" s="217" t="s">
        <v>56</v>
      </c>
      <c r="H309" s="1542">
        <f>I309+K309</f>
        <v>0</v>
      </c>
      <c r="I309" s="1543">
        <v>0</v>
      </c>
      <c r="J309" s="1556"/>
      <c r="K309" s="1545">
        <v>0</v>
      </c>
      <c r="L309" s="1553">
        <v>0</v>
      </c>
      <c r="M309" s="1547">
        <v>0</v>
      </c>
      <c r="N309" s="275"/>
      <c r="O309" s="255"/>
      <c r="P309" s="256"/>
      <c r="Q309" s="221"/>
      <c r="R309" s="905"/>
      <c r="S309" s="905"/>
      <c r="T309" s="231"/>
      <c r="U309" s="905"/>
      <c r="V309" s="905"/>
      <c r="W309" s="905"/>
    </row>
    <row r="310" spans="1:23">
      <c r="A310" s="2239"/>
      <c r="B310" s="2242"/>
      <c r="C310" s="2245"/>
      <c r="D310" s="2078"/>
      <c r="E310" s="2233"/>
      <c r="F310" s="2237"/>
      <c r="G310" s="217"/>
      <c r="H310" s="1542">
        <f>I310+K310</f>
        <v>0</v>
      </c>
      <c r="I310" s="1557"/>
      <c r="J310" s="1556"/>
      <c r="K310" s="1558"/>
      <c r="L310" s="1553"/>
      <c r="M310" s="1547"/>
      <c r="N310" s="275"/>
      <c r="O310" s="273"/>
      <c r="P310" s="274"/>
      <c r="Q310" s="223"/>
      <c r="R310" s="905"/>
      <c r="S310" s="905"/>
      <c r="T310" s="231"/>
      <c r="U310" s="905"/>
      <c r="V310" s="905"/>
      <c r="W310" s="905"/>
    </row>
    <row r="311" spans="1:23">
      <c r="A311" s="2239"/>
      <c r="B311" s="2242"/>
      <c r="C311" s="2245"/>
      <c r="D311" s="2078"/>
      <c r="E311" s="2233"/>
      <c r="F311" s="2233"/>
      <c r="G311" s="124"/>
      <c r="H311" s="1559"/>
      <c r="I311" s="1560"/>
      <c r="J311" s="1561"/>
      <c r="K311" s="1562"/>
      <c r="L311" s="1563"/>
      <c r="M311" s="1564"/>
      <c r="N311" s="275"/>
      <c r="O311" s="273"/>
      <c r="P311" s="274"/>
      <c r="Q311" s="223"/>
      <c r="R311" s="905"/>
      <c r="S311" s="905"/>
      <c r="T311" s="231"/>
      <c r="U311" s="905"/>
      <c r="V311" s="905"/>
      <c r="W311" s="905"/>
    </row>
    <row r="312" spans="1:23" ht="25.9" customHeight="1" thickBot="1">
      <c r="A312" s="2240"/>
      <c r="B312" s="2243"/>
      <c r="C312" s="2246"/>
      <c r="D312" s="2079"/>
      <c r="E312" s="2234"/>
      <c r="F312" s="2234"/>
      <c r="G312" s="224" t="s">
        <v>12</v>
      </c>
      <c r="H312" s="1536">
        <f t="shared" ref="H312:M312" si="73">SUM(H308:H310)</f>
        <v>0</v>
      </c>
      <c r="I312" s="1537">
        <f t="shared" si="73"/>
        <v>0</v>
      </c>
      <c r="J312" s="1538">
        <f t="shared" si="73"/>
        <v>0</v>
      </c>
      <c r="K312" s="1539">
        <f t="shared" si="73"/>
        <v>0</v>
      </c>
      <c r="L312" s="1540">
        <f t="shared" si="73"/>
        <v>0</v>
      </c>
      <c r="M312" s="1541">
        <f t="shared" si="73"/>
        <v>0</v>
      </c>
      <c r="N312" s="276"/>
      <c r="O312" s="259"/>
      <c r="P312" s="260"/>
      <c r="Q312" s="228"/>
      <c r="R312" s="905"/>
      <c r="S312" s="905"/>
      <c r="T312" s="231"/>
      <c r="U312" s="905"/>
      <c r="V312" s="905"/>
      <c r="W312" s="905"/>
    </row>
    <row r="313" spans="1:23" ht="13.15" customHeight="1">
      <c r="A313" s="2238"/>
      <c r="B313" s="2241"/>
      <c r="C313" s="2244"/>
      <c r="D313" s="2077" t="s">
        <v>237</v>
      </c>
      <c r="E313" s="2231" t="s">
        <v>41</v>
      </c>
      <c r="F313" s="2235" t="s">
        <v>54</v>
      </c>
      <c r="G313" s="936" t="s">
        <v>144</v>
      </c>
      <c r="H313" s="1554">
        <f>I313+K313</f>
        <v>0</v>
      </c>
      <c r="I313" s="1548">
        <v>0</v>
      </c>
      <c r="J313" s="1555"/>
      <c r="K313" s="1550">
        <v>0</v>
      </c>
      <c r="L313" s="1551">
        <v>0</v>
      </c>
      <c r="M313" s="1552">
        <v>0</v>
      </c>
      <c r="N313" s="235"/>
      <c r="O313" s="251"/>
      <c r="P313" s="362"/>
      <c r="Q313" s="216"/>
      <c r="R313" s="905"/>
      <c r="S313" s="905"/>
      <c r="T313" s="231"/>
      <c r="U313" s="905"/>
      <c r="V313" s="905"/>
      <c r="W313" s="905"/>
    </row>
    <row r="314" spans="1:23">
      <c r="A314" s="2239"/>
      <c r="B314" s="2242"/>
      <c r="C314" s="2245"/>
      <c r="D314" s="2078"/>
      <c r="E314" s="2232"/>
      <c r="F314" s="2236"/>
      <c r="G314" s="217" t="s">
        <v>56</v>
      </c>
      <c r="H314" s="1542">
        <f>I314+K314</f>
        <v>0</v>
      </c>
      <c r="I314" s="1543">
        <v>0</v>
      </c>
      <c r="J314" s="1556"/>
      <c r="K314" s="1545">
        <v>0</v>
      </c>
      <c r="L314" s="1553">
        <v>0</v>
      </c>
      <c r="M314" s="1547">
        <v>0</v>
      </c>
      <c r="N314" s="275"/>
      <c r="O314" s="255"/>
      <c r="P314" s="256"/>
      <c r="Q314" s="221"/>
      <c r="R314" s="905"/>
      <c r="S314" s="905"/>
      <c r="T314" s="231"/>
      <c r="U314" s="905"/>
      <c r="V314" s="905"/>
      <c r="W314" s="905"/>
    </row>
    <row r="315" spans="1:23">
      <c r="A315" s="2239"/>
      <c r="B315" s="2242"/>
      <c r="C315" s="2245"/>
      <c r="D315" s="2078"/>
      <c r="E315" s="2233"/>
      <c r="F315" s="2237"/>
      <c r="G315" s="217"/>
      <c r="H315" s="1542"/>
      <c r="I315" s="1557"/>
      <c r="J315" s="1556"/>
      <c r="K315" s="1558"/>
      <c r="L315" s="1553"/>
      <c r="M315" s="1547"/>
      <c r="N315" s="275"/>
      <c r="O315" s="273"/>
      <c r="P315" s="274"/>
      <c r="Q315" s="223"/>
      <c r="R315" s="905"/>
      <c r="S315" s="905"/>
      <c r="T315" s="231"/>
      <c r="U315" s="905"/>
      <c r="V315" s="905"/>
      <c r="W315" s="905"/>
    </row>
    <row r="316" spans="1:23" ht="15.6" customHeight="1">
      <c r="A316" s="2239"/>
      <c r="B316" s="2242"/>
      <c r="C316" s="2245"/>
      <c r="D316" s="2078"/>
      <c r="E316" s="2233"/>
      <c r="F316" s="2233"/>
      <c r="G316" s="124"/>
      <c r="H316" s="1559"/>
      <c r="I316" s="1560"/>
      <c r="J316" s="1561"/>
      <c r="K316" s="1562"/>
      <c r="L316" s="1563"/>
      <c r="M316" s="1564"/>
      <c r="N316" s="275"/>
      <c r="O316" s="273"/>
      <c r="P316" s="274"/>
      <c r="Q316" s="223"/>
      <c r="R316" s="905"/>
      <c r="S316" s="905"/>
      <c r="T316" s="231"/>
      <c r="U316" s="905"/>
      <c r="V316" s="905"/>
      <c r="W316" s="905"/>
    </row>
    <row r="317" spans="1:23" ht="16.899999999999999" customHeight="1" thickBot="1">
      <c r="A317" s="2240"/>
      <c r="B317" s="2243"/>
      <c r="C317" s="2246"/>
      <c r="D317" s="2079"/>
      <c r="E317" s="2234"/>
      <c r="F317" s="2234"/>
      <c r="G317" s="224" t="s">
        <v>12</v>
      </c>
      <c r="H317" s="1536">
        <f t="shared" ref="H317:M317" si="74">SUM(H313:H315)</f>
        <v>0</v>
      </c>
      <c r="I317" s="1537">
        <f t="shared" si="74"/>
        <v>0</v>
      </c>
      <c r="J317" s="1538">
        <f t="shared" si="74"/>
        <v>0</v>
      </c>
      <c r="K317" s="1539">
        <f t="shared" si="74"/>
        <v>0</v>
      </c>
      <c r="L317" s="1540">
        <f t="shared" si="74"/>
        <v>0</v>
      </c>
      <c r="M317" s="1541">
        <f t="shared" si="74"/>
        <v>0</v>
      </c>
      <c r="N317" s="276"/>
      <c r="O317" s="259"/>
      <c r="P317" s="260"/>
      <c r="Q317" s="228"/>
      <c r="R317" s="905"/>
      <c r="S317" s="905"/>
      <c r="T317" s="231"/>
      <c r="U317" s="905"/>
      <c r="V317" s="905"/>
      <c r="W317" s="905"/>
    </row>
    <row r="318" spans="1:23" ht="13.15" customHeight="1">
      <c r="A318" s="2238"/>
      <c r="B318" s="2241"/>
      <c r="C318" s="2244"/>
      <c r="D318" s="2077" t="s">
        <v>618</v>
      </c>
      <c r="E318" s="2231" t="s">
        <v>41</v>
      </c>
      <c r="F318" s="2235" t="s">
        <v>54</v>
      </c>
      <c r="G318" s="936" t="s">
        <v>144</v>
      </c>
      <c r="H318" s="1554">
        <f>I318+K318</f>
        <v>0</v>
      </c>
      <c r="I318" s="1548">
        <v>0</v>
      </c>
      <c r="J318" s="1555"/>
      <c r="K318" s="1550">
        <v>0</v>
      </c>
      <c r="L318" s="1551">
        <v>0</v>
      </c>
      <c r="M318" s="1552">
        <v>0</v>
      </c>
      <c r="N318" s="235"/>
      <c r="O318" s="251"/>
      <c r="P318" s="252"/>
      <c r="Q318" s="216"/>
      <c r="R318" s="905"/>
      <c r="S318" s="905"/>
      <c r="T318" s="231"/>
      <c r="U318" s="905"/>
      <c r="V318" s="905"/>
      <c r="W318" s="905"/>
    </row>
    <row r="319" spans="1:23">
      <c r="A319" s="2239"/>
      <c r="B319" s="2242"/>
      <c r="C319" s="2245"/>
      <c r="D319" s="2078"/>
      <c r="E319" s="2232"/>
      <c r="F319" s="2236"/>
      <c r="G319" s="217" t="s">
        <v>56</v>
      </c>
      <c r="H319" s="1542">
        <f>I319+K319</f>
        <v>0</v>
      </c>
      <c r="I319" s="1543">
        <v>0</v>
      </c>
      <c r="J319" s="1556"/>
      <c r="K319" s="1545">
        <v>0</v>
      </c>
      <c r="L319" s="1553">
        <v>0</v>
      </c>
      <c r="M319" s="1547">
        <v>0</v>
      </c>
      <c r="N319" s="275"/>
      <c r="O319" s="255"/>
      <c r="P319" s="256"/>
      <c r="Q319" s="221"/>
      <c r="R319" s="905"/>
      <c r="S319" s="905"/>
      <c r="T319" s="231"/>
      <c r="U319" s="905"/>
      <c r="V319" s="905"/>
      <c r="W319" s="905"/>
    </row>
    <row r="320" spans="1:23">
      <c r="A320" s="2239"/>
      <c r="B320" s="2242"/>
      <c r="C320" s="2245"/>
      <c r="D320" s="2078"/>
      <c r="E320" s="2233"/>
      <c r="F320" s="2237"/>
      <c r="G320" s="217"/>
      <c r="H320" s="1542"/>
      <c r="I320" s="1557"/>
      <c r="J320" s="1556"/>
      <c r="K320" s="1558"/>
      <c r="L320" s="1553"/>
      <c r="M320" s="1547"/>
      <c r="N320" s="275"/>
      <c r="O320" s="273"/>
      <c r="P320" s="274"/>
      <c r="Q320" s="223"/>
      <c r="R320" s="905"/>
      <c r="S320" s="905"/>
      <c r="T320" s="231"/>
      <c r="U320" s="905"/>
      <c r="V320" s="905"/>
      <c r="W320" s="905"/>
    </row>
    <row r="321" spans="1:23">
      <c r="A321" s="2239"/>
      <c r="B321" s="2242"/>
      <c r="C321" s="2245"/>
      <c r="D321" s="2078"/>
      <c r="E321" s="2233"/>
      <c r="F321" s="2233"/>
      <c r="G321" s="124"/>
      <c r="H321" s="1559"/>
      <c r="I321" s="1560"/>
      <c r="J321" s="1561"/>
      <c r="K321" s="1562"/>
      <c r="L321" s="1563"/>
      <c r="M321" s="1564"/>
      <c r="N321" s="275"/>
      <c r="O321" s="273"/>
      <c r="P321" s="274"/>
      <c r="Q321" s="223"/>
      <c r="R321" s="905"/>
      <c r="S321" s="905"/>
      <c r="T321" s="231"/>
      <c r="U321" s="905"/>
      <c r="V321" s="905"/>
      <c r="W321" s="905"/>
    </row>
    <row r="322" spans="1:23" ht="18.600000000000001" customHeight="1" thickBot="1">
      <c r="A322" s="2240"/>
      <c r="B322" s="2243"/>
      <c r="C322" s="2246"/>
      <c r="D322" s="2079"/>
      <c r="E322" s="2234"/>
      <c r="F322" s="2234"/>
      <c r="G322" s="224" t="s">
        <v>12</v>
      </c>
      <c r="H322" s="1536">
        <f t="shared" ref="H322:M322" si="75">SUM(H318:H320)</f>
        <v>0</v>
      </c>
      <c r="I322" s="1537">
        <f t="shared" si="75"/>
        <v>0</v>
      </c>
      <c r="J322" s="1538">
        <f t="shared" si="75"/>
        <v>0</v>
      </c>
      <c r="K322" s="1539">
        <f t="shared" si="75"/>
        <v>0</v>
      </c>
      <c r="L322" s="1540">
        <f t="shared" si="75"/>
        <v>0</v>
      </c>
      <c r="M322" s="1541">
        <f t="shared" si="75"/>
        <v>0</v>
      </c>
      <c r="N322" s="276"/>
      <c r="O322" s="259"/>
      <c r="P322" s="260"/>
      <c r="Q322" s="228"/>
      <c r="R322" s="905"/>
      <c r="S322" s="905"/>
      <c r="T322" s="231"/>
      <c r="U322" s="905"/>
      <c r="V322" s="905"/>
      <c r="W322" s="905"/>
    </row>
    <row r="323" spans="1:23" ht="13.15" customHeight="1">
      <c r="A323" s="2238"/>
      <c r="B323" s="2241"/>
      <c r="C323" s="2244"/>
      <c r="D323" s="2077" t="s">
        <v>238</v>
      </c>
      <c r="E323" s="2231" t="s">
        <v>41</v>
      </c>
      <c r="F323" s="2235" t="s">
        <v>54</v>
      </c>
      <c r="G323" s="936" t="s">
        <v>144</v>
      </c>
      <c r="H323" s="1554">
        <f>I323+K323</f>
        <v>0</v>
      </c>
      <c r="I323" s="1548">
        <v>0</v>
      </c>
      <c r="J323" s="1555"/>
      <c r="K323" s="1550">
        <v>0</v>
      </c>
      <c r="L323" s="1551">
        <v>0</v>
      </c>
      <c r="M323" s="1552">
        <v>0</v>
      </c>
      <c r="N323" s="235"/>
      <c r="O323" s="251"/>
      <c r="P323" s="252"/>
      <c r="Q323" s="216"/>
      <c r="R323" s="905"/>
      <c r="S323" s="905"/>
      <c r="T323" s="231"/>
      <c r="U323" s="905"/>
      <c r="V323" s="905"/>
      <c r="W323" s="905"/>
    </row>
    <row r="324" spans="1:23">
      <c r="A324" s="2239"/>
      <c r="B324" s="2242"/>
      <c r="C324" s="2245"/>
      <c r="D324" s="2078"/>
      <c r="E324" s="2232"/>
      <c r="F324" s="2236"/>
      <c r="G324" s="217" t="s">
        <v>56</v>
      </c>
      <c r="H324" s="1542">
        <f>I324+K324</f>
        <v>0</v>
      </c>
      <c r="I324" s="1543">
        <v>0</v>
      </c>
      <c r="J324" s="1556"/>
      <c r="K324" s="1545">
        <v>0</v>
      </c>
      <c r="L324" s="1553">
        <v>0</v>
      </c>
      <c r="M324" s="1547">
        <v>0</v>
      </c>
      <c r="N324" s="275"/>
      <c r="O324" s="255"/>
      <c r="P324" s="256"/>
      <c r="Q324" s="221"/>
      <c r="R324" s="905"/>
      <c r="S324" s="905"/>
      <c r="T324" s="231"/>
      <c r="U324" s="905"/>
      <c r="V324" s="905"/>
      <c r="W324" s="905"/>
    </row>
    <row r="325" spans="1:23">
      <c r="A325" s="2239"/>
      <c r="B325" s="2242"/>
      <c r="C325" s="2245"/>
      <c r="D325" s="2078"/>
      <c r="E325" s="2233"/>
      <c r="F325" s="2237"/>
      <c r="G325" s="217"/>
      <c r="H325" s="1542"/>
      <c r="I325" s="1557"/>
      <c r="J325" s="1556"/>
      <c r="K325" s="1558"/>
      <c r="L325" s="1553"/>
      <c r="M325" s="1547"/>
      <c r="N325" s="275"/>
      <c r="O325" s="273"/>
      <c r="P325" s="274"/>
      <c r="Q325" s="223"/>
      <c r="R325" s="905"/>
      <c r="S325" s="905"/>
      <c r="T325" s="231"/>
      <c r="U325" s="905"/>
      <c r="V325" s="905"/>
      <c r="W325" s="905"/>
    </row>
    <row r="326" spans="1:23">
      <c r="A326" s="2239"/>
      <c r="B326" s="2242"/>
      <c r="C326" s="2245"/>
      <c r="D326" s="2078"/>
      <c r="E326" s="2233"/>
      <c r="F326" s="2233"/>
      <c r="G326" s="124"/>
      <c r="H326" s="1559"/>
      <c r="I326" s="1560"/>
      <c r="J326" s="1561"/>
      <c r="K326" s="1562"/>
      <c r="L326" s="1563"/>
      <c r="M326" s="1564"/>
      <c r="N326" s="275"/>
      <c r="O326" s="273"/>
      <c r="P326" s="274"/>
      <c r="Q326" s="223"/>
      <c r="R326" s="905"/>
      <c r="S326" s="905"/>
      <c r="T326" s="231"/>
      <c r="U326" s="905"/>
      <c r="V326" s="905"/>
      <c r="W326" s="905"/>
    </row>
    <row r="327" spans="1:23" ht="18" customHeight="1" thickBot="1">
      <c r="A327" s="2240"/>
      <c r="B327" s="2243"/>
      <c r="C327" s="2246"/>
      <c r="D327" s="2079"/>
      <c r="E327" s="2234"/>
      <c r="F327" s="2234"/>
      <c r="G327" s="224" t="s">
        <v>12</v>
      </c>
      <c r="H327" s="1536">
        <f t="shared" ref="H327:M327" si="76">SUM(H323:H325)</f>
        <v>0</v>
      </c>
      <c r="I327" s="1537">
        <f t="shared" si="76"/>
        <v>0</v>
      </c>
      <c r="J327" s="1538">
        <f t="shared" si="76"/>
        <v>0</v>
      </c>
      <c r="K327" s="1539">
        <f t="shared" si="76"/>
        <v>0</v>
      </c>
      <c r="L327" s="1540">
        <f t="shared" si="76"/>
        <v>0</v>
      </c>
      <c r="M327" s="1541">
        <f t="shared" si="76"/>
        <v>0</v>
      </c>
      <c r="N327" s="276"/>
      <c r="O327" s="259"/>
      <c r="P327" s="260"/>
      <c r="Q327" s="228"/>
      <c r="R327" s="905"/>
      <c r="S327" s="905"/>
      <c r="T327" s="231"/>
      <c r="U327" s="905"/>
      <c r="V327" s="905"/>
      <c r="W327" s="905"/>
    </row>
    <row r="328" spans="1:23" ht="13.15" customHeight="1">
      <c r="A328" s="2238"/>
      <c r="B328" s="2241"/>
      <c r="C328" s="2244"/>
      <c r="D328" s="2077" t="s">
        <v>239</v>
      </c>
      <c r="E328" s="2231" t="s">
        <v>41</v>
      </c>
      <c r="F328" s="2235" t="s">
        <v>54</v>
      </c>
      <c r="G328" s="936" t="s">
        <v>144</v>
      </c>
      <c r="H328" s="1554">
        <f>I328+K328</f>
        <v>0</v>
      </c>
      <c r="I328" s="1548">
        <v>0</v>
      </c>
      <c r="J328" s="1555"/>
      <c r="K328" s="1550">
        <v>0</v>
      </c>
      <c r="L328" s="1551">
        <v>0</v>
      </c>
      <c r="M328" s="1552">
        <v>0</v>
      </c>
      <c r="N328" s="235"/>
      <c r="O328" s="251"/>
      <c r="P328" s="252"/>
      <c r="Q328" s="216"/>
      <c r="R328" s="905"/>
      <c r="S328" s="905"/>
      <c r="T328" s="231"/>
      <c r="U328" s="905"/>
      <c r="V328" s="905"/>
      <c r="W328" s="905"/>
    </row>
    <row r="329" spans="1:23">
      <c r="A329" s="2239"/>
      <c r="B329" s="2242"/>
      <c r="C329" s="2245"/>
      <c r="D329" s="2078"/>
      <c r="E329" s="2232"/>
      <c r="F329" s="2236"/>
      <c r="G329" s="217" t="s">
        <v>56</v>
      </c>
      <c r="H329" s="1542">
        <f>I329+K329</f>
        <v>0</v>
      </c>
      <c r="I329" s="1543">
        <v>0</v>
      </c>
      <c r="J329" s="1556"/>
      <c r="K329" s="1545">
        <v>0</v>
      </c>
      <c r="L329" s="1553">
        <v>0</v>
      </c>
      <c r="M329" s="1547">
        <v>0</v>
      </c>
      <c r="N329" s="275"/>
      <c r="O329" s="255"/>
      <c r="P329" s="256"/>
      <c r="Q329" s="221"/>
      <c r="R329" s="905"/>
      <c r="S329" s="905"/>
      <c r="T329" s="231"/>
      <c r="U329" s="905"/>
      <c r="V329" s="905"/>
      <c r="W329" s="905"/>
    </row>
    <row r="330" spans="1:23">
      <c r="A330" s="2239"/>
      <c r="B330" s="2242"/>
      <c r="C330" s="2245"/>
      <c r="D330" s="2078"/>
      <c r="E330" s="2233"/>
      <c r="F330" s="2237"/>
      <c r="G330" s="217"/>
      <c r="H330" s="1542"/>
      <c r="I330" s="1557"/>
      <c r="J330" s="1556"/>
      <c r="K330" s="1558"/>
      <c r="L330" s="1553"/>
      <c r="M330" s="1547"/>
      <c r="N330" s="275"/>
      <c r="O330" s="273"/>
      <c r="P330" s="274"/>
      <c r="Q330" s="223"/>
      <c r="R330" s="905"/>
      <c r="S330" s="905"/>
      <c r="T330" s="231"/>
      <c r="U330" s="905"/>
      <c r="V330" s="905"/>
      <c r="W330" s="905"/>
    </row>
    <row r="331" spans="1:23">
      <c r="A331" s="2239"/>
      <c r="B331" s="2242"/>
      <c r="C331" s="2245"/>
      <c r="D331" s="2078"/>
      <c r="E331" s="2233"/>
      <c r="F331" s="2233"/>
      <c r="G331" s="124"/>
      <c r="H331" s="1559"/>
      <c r="I331" s="1560"/>
      <c r="J331" s="1561"/>
      <c r="K331" s="1562"/>
      <c r="L331" s="1563"/>
      <c r="M331" s="1564"/>
      <c r="N331" s="275"/>
      <c r="O331" s="273"/>
      <c r="P331" s="274"/>
      <c r="Q331" s="223"/>
      <c r="R331" s="905"/>
      <c r="S331" s="905"/>
      <c r="T331" s="231"/>
      <c r="U331" s="905"/>
      <c r="V331" s="905"/>
      <c r="W331" s="905"/>
    </row>
    <row r="332" spans="1:23" ht="21.6" customHeight="1" thickBot="1">
      <c r="A332" s="2240"/>
      <c r="B332" s="2243"/>
      <c r="C332" s="2246"/>
      <c r="D332" s="2079"/>
      <c r="E332" s="2234"/>
      <c r="F332" s="2234"/>
      <c r="G332" s="224" t="s">
        <v>12</v>
      </c>
      <c r="H332" s="1536">
        <f t="shared" ref="H332:M332" si="77">SUM(H328:H330)</f>
        <v>0</v>
      </c>
      <c r="I332" s="1537">
        <f t="shared" si="77"/>
        <v>0</v>
      </c>
      <c r="J332" s="1538">
        <f t="shared" si="77"/>
        <v>0</v>
      </c>
      <c r="K332" s="1539">
        <f t="shared" si="77"/>
        <v>0</v>
      </c>
      <c r="L332" s="1540">
        <f t="shared" si="77"/>
        <v>0</v>
      </c>
      <c r="M332" s="1541">
        <f t="shared" si="77"/>
        <v>0</v>
      </c>
      <c r="N332" s="276"/>
      <c r="O332" s="259"/>
      <c r="P332" s="260"/>
      <c r="Q332" s="228"/>
      <c r="R332" s="905"/>
      <c r="S332" s="905"/>
      <c r="T332" s="231"/>
      <c r="U332" s="905"/>
      <c r="V332" s="905"/>
      <c r="W332" s="905"/>
    </row>
    <row r="333" spans="1:23" ht="13.15" customHeight="1">
      <c r="A333" s="2238"/>
      <c r="B333" s="2241"/>
      <c r="C333" s="2244"/>
      <c r="D333" s="2077" t="s">
        <v>240</v>
      </c>
      <c r="E333" s="2231" t="s">
        <v>41</v>
      </c>
      <c r="F333" s="2235" t="s">
        <v>54</v>
      </c>
      <c r="G333" s="936" t="s">
        <v>144</v>
      </c>
      <c r="H333" s="1554">
        <f>I333+K333</f>
        <v>0</v>
      </c>
      <c r="I333" s="1548">
        <v>0</v>
      </c>
      <c r="J333" s="1555"/>
      <c r="K333" s="1550">
        <v>0</v>
      </c>
      <c r="L333" s="1551">
        <v>0</v>
      </c>
      <c r="M333" s="1552">
        <v>0</v>
      </c>
      <c r="N333" s="235"/>
      <c r="O333" s="251"/>
      <c r="P333" s="252"/>
      <c r="Q333" s="216"/>
      <c r="R333" s="905"/>
      <c r="S333" s="905"/>
      <c r="T333" s="231"/>
      <c r="U333" s="905"/>
      <c r="V333" s="905"/>
      <c r="W333" s="905"/>
    </row>
    <row r="334" spans="1:23">
      <c r="A334" s="2239"/>
      <c r="B334" s="2242"/>
      <c r="C334" s="2245"/>
      <c r="D334" s="2078"/>
      <c r="E334" s="2232"/>
      <c r="F334" s="2236"/>
      <c r="G334" s="217" t="s">
        <v>56</v>
      </c>
      <c r="H334" s="1542">
        <f>I334+K334</f>
        <v>0</v>
      </c>
      <c r="I334" s="1543">
        <v>0</v>
      </c>
      <c r="J334" s="1556"/>
      <c r="K334" s="1545">
        <v>0</v>
      </c>
      <c r="L334" s="1553">
        <v>0</v>
      </c>
      <c r="M334" s="1547">
        <v>0</v>
      </c>
      <c r="N334" s="275"/>
      <c r="O334" s="255"/>
      <c r="P334" s="256"/>
      <c r="Q334" s="221"/>
      <c r="R334" s="905"/>
      <c r="S334" s="905"/>
      <c r="T334" s="231"/>
      <c r="U334" s="905"/>
      <c r="V334" s="905"/>
      <c r="W334" s="905"/>
    </row>
    <row r="335" spans="1:23">
      <c r="A335" s="2239"/>
      <c r="B335" s="2242"/>
      <c r="C335" s="2245"/>
      <c r="D335" s="2078"/>
      <c r="E335" s="2233"/>
      <c r="F335" s="2237"/>
      <c r="G335" s="217"/>
      <c r="H335" s="1542"/>
      <c r="I335" s="1557"/>
      <c r="J335" s="1556"/>
      <c r="K335" s="1558"/>
      <c r="L335" s="1553"/>
      <c r="M335" s="1547"/>
      <c r="N335" s="275"/>
      <c r="O335" s="273"/>
      <c r="P335" s="274"/>
      <c r="Q335" s="223"/>
      <c r="R335" s="905"/>
      <c r="S335" s="905"/>
      <c r="T335" s="231"/>
      <c r="U335" s="905"/>
      <c r="V335" s="905"/>
      <c r="W335" s="905"/>
    </row>
    <row r="336" spans="1:23">
      <c r="A336" s="2239"/>
      <c r="B336" s="2242"/>
      <c r="C336" s="2245"/>
      <c r="D336" s="2078"/>
      <c r="E336" s="2233"/>
      <c r="F336" s="2233"/>
      <c r="G336" s="124"/>
      <c r="H336" s="1559"/>
      <c r="I336" s="1560"/>
      <c r="J336" s="1561"/>
      <c r="K336" s="1562"/>
      <c r="L336" s="1563"/>
      <c r="M336" s="1564"/>
      <c r="N336" s="275"/>
      <c r="O336" s="273"/>
      <c r="P336" s="274"/>
      <c r="Q336" s="223"/>
      <c r="R336" s="905"/>
      <c r="S336" s="905"/>
      <c r="T336" s="231"/>
      <c r="U336" s="905"/>
      <c r="V336" s="905"/>
      <c r="W336" s="905"/>
    </row>
    <row r="337" spans="1:23" ht="18.600000000000001" customHeight="1" thickBot="1">
      <c r="A337" s="2240"/>
      <c r="B337" s="2243"/>
      <c r="C337" s="2246"/>
      <c r="D337" s="2079"/>
      <c r="E337" s="2234"/>
      <c r="F337" s="2234"/>
      <c r="G337" s="224" t="s">
        <v>12</v>
      </c>
      <c r="H337" s="1536">
        <f t="shared" ref="H337:M337" si="78">SUM(H333:H335)</f>
        <v>0</v>
      </c>
      <c r="I337" s="1537">
        <f t="shared" si="78"/>
        <v>0</v>
      </c>
      <c r="J337" s="1538">
        <f t="shared" si="78"/>
        <v>0</v>
      </c>
      <c r="K337" s="1539">
        <f t="shared" si="78"/>
        <v>0</v>
      </c>
      <c r="L337" s="1540">
        <f t="shared" si="78"/>
        <v>0</v>
      </c>
      <c r="M337" s="1541">
        <f t="shared" si="78"/>
        <v>0</v>
      </c>
      <c r="N337" s="276"/>
      <c r="O337" s="259"/>
      <c r="P337" s="260"/>
      <c r="Q337" s="228"/>
      <c r="R337" s="905"/>
      <c r="S337" s="905"/>
      <c r="T337" s="231"/>
      <c r="U337" s="905"/>
      <c r="V337" s="905"/>
      <c r="W337" s="905"/>
    </row>
    <row r="338" spans="1:23" ht="13.15" customHeight="1">
      <c r="A338" s="2238"/>
      <c r="B338" s="2241"/>
      <c r="C338" s="2244"/>
      <c r="D338" s="2077" t="s">
        <v>241</v>
      </c>
      <c r="E338" s="2231" t="s">
        <v>41</v>
      </c>
      <c r="F338" s="2235" t="s">
        <v>54</v>
      </c>
      <c r="G338" s="936" t="s">
        <v>144</v>
      </c>
      <c r="H338" s="1554">
        <f>I338+K338</f>
        <v>0</v>
      </c>
      <c r="I338" s="1548">
        <v>0</v>
      </c>
      <c r="J338" s="1555"/>
      <c r="K338" s="1550">
        <v>0</v>
      </c>
      <c r="L338" s="1551">
        <v>0</v>
      </c>
      <c r="M338" s="1552">
        <v>0</v>
      </c>
      <c r="N338" s="235"/>
      <c r="O338" s="251"/>
      <c r="P338" s="252"/>
      <c r="Q338" s="216"/>
      <c r="R338" s="905"/>
      <c r="S338" s="905"/>
      <c r="T338" s="231"/>
      <c r="U338" s="905"/>
      <c r="V338" s="905"/>
      <c r="W338" s="905"/>
    </row>
    <row r="339" spans="1:23">
      <c r="A339" s="2239"/>
      <c r="B339" s="2242"/>
      <c r="C339" s="2245"/>
      <c r="D339" s="2078"/>
      <c r="E339" s="2232"/>
      <c r="F339" s="2236"/>
      <c r="G339" s="217" t="s">
        <v>56</v>
      </c>
      <c r="H339" s="1542">
        <f>I339+K339</f>
        <v>0</v>
      </c>
      <c r="I339" s="1543">
        <v>0</v>
      </c>
      <c r="J339" s="1556"/>
      <c r="K339" s="1545">
        <v>0</v>
      </c>
      <c r="L339" s="1553">
        <v>0</v>
      </c>
      <c r="M339" s="1547">
        <v>0</v>
      </c>
      <c r="N339" s="275"/>
      <c r="O339" s="255"/>
      <c r="P339" s="256"/>
      <c r="Q339" s="221"/>
      <c r="R339" s="905"/>
      <c r="S339" s="905"/>
      <c r="T339" s="231"/>
      <c r="U339" s="905"/>
      <c r="V339" s="905"/>
      <c r="W339" s="905"/>
    </row>
    <row r="340" spans="1:23">
      <c r="A340" s="2239"/>
      <c r="B340" s="2242"/>
      <c r="C340" s="2245"/>
      <c r="D340" s="2078"/>
      <c r="E340" s="2233"/>
      <c r="F340" s="2237"/>
      <c r="G340" s="217"/>
      <c r="H340" s="1542"/>
      <c r="I340" s="1557"/>
      <c r="J340" s="1556"/>
      <c r="K340" s="1558"/>
      <c r="L340" s="1553"/>
      <c r="M340" s="1547"/>
      <c r="N340" s="275"/>
      <c r="O340" s="273"/>
      <c r="P340" s="274"/>
      <c r="Q340" s="223"/>
      <c r="R340" s="905"/>
      <c r="S340" s="905"/>
      <c r="T340" s="231"/>
      <c r="U340" s="905"/>
      <c r="V340" s="905"/>
      <c r="W340" s="905"/>
    </row>
    <row r="341" spans="1:23">
      <c r="A341" s="2239"/>
      <c r="B341" s="2242"/>
      <c r="C341" s="2245"/>
      <c r="D341" s="2078"/>
      <c r="E341" s="2233"/>
      <c r="F341" s="2233"/>
      <c r="G341" s="124"/>
      <c r="H341" s="1559"/>
      <c r="I341" s="1560"/>
      <c r="J341" s="1561"/>
      <c r="K341" s="1562"/>
      <c r="L341" s="1563"/>
      <c r="M341" s="1564"/>
      <c r="N341" s="275"/>
      <c r="O341" s="273"/>
      <c r="P341" s="274"/>
      <c r="Q341" s="223"/>
      <c r="R341" s="905"/>
      <c r="S341" s="905"/>
      <c r="T341" s="231"/>
      <c r="U341" s="905"/>
      <c r="V341" s="905"/>
      <c r="W341" s="905"/>
    </row>
    <row r="342" spans="1:23" ht="23.45" customHeight="1" thickBot="1">
      <c r="A342" s="2240"/>
      <c r="B342" s="2243"/>
      <c r="C342" s="2246"/>
      <c r="D342" s="2079"/>
      <c r="E342" s="2234"/>
      <c r="F342" s="2234"/>
      <c r="G342" s="224" t="s">
        <v>12</v>
      </c>
      <c r="H342" s="1536">
        <f t="shared" ref="H342:M342" si="79">SUM(H338:H340)</f>
        <v>0</v>
      </c>
      <c r="I342" s="1537">
        <f t="shared" si="79"/>
        <v>0</v>
      </c>
      <c r="J342" s="1538">
        <f t="shared" si="79"/>
        <v>0</v>
      </c>
      <c r="K342" s="1539">
        <f t="shared" si="79"/>
        <v>0</v>
      </c>
      <c r="L342" s="1540">
        <f t="shared" si="79"/>
        <v>0</v>
      </c>
      <c r="M342" s="1541">
        <f t="shared" si="79"/>
        <v>0</v>
      </c>
      <c r="N342" s="276"/>
      <c r="O342" s="259"/>
      <c r="P342" s="260"/>
      <c r="Q342" s="228"/>
      <c r="R342" s="905"/>
      <c r="S342" s="905"/>
      <c r="T342" s="231"/>
      <c r="U342" s="905"/>
      <c r="V342" s="905"/>
      <c r="W342" s="905"/>
    </row>
    <row r="343" spans="1:23" ht="13.15" customHeight="1">
      <c r="A343" s="2238"/>
      <c r="B343" s="2241"/>
      <c r="C343" s="2244"/>
      <c r="D343" s="2077" t="s">
        <v>242</v>
      </c>
      <c r="E343" s="2231" t="s">
        <v>41</v>
      </c>
      <c r="F343" s="2235" t="s">
        <v>243</v>
      </c>
      <c r="G343" s="936" t="s">
        <v>144</v>
      </c>
      <c r="H343" s="1554">
        <f>I343+K343</f>
        <v>0</v>
      </c>
      <c r="I343" s="1548">
        <v>0</v>
      </c>
      <c r="J343" s="1555"/>
      <c r="K343" s="1550">
        <v>0</v>
      </c>
      <c r="L343" s="1551">
        <v>0</v>
      </c>
      <c r="M343" s="1552">
        <v>0</v>
      </c>
      <c r="N343" s="235"/>
      <c r="O343" s="251"/>
      <c r="P343" s="252"/>
      <c r="Q343" s="216"/>
      <c r="R343" s="905"/>
      <c r="S343" s="905"/>
      <c r="T343" s="231"/>
      <c r="U343" s="905"/>
      <c r="V343" s="905"/>
      <c r="W343" s="905"/>
    </row>
    <row r="344" spans="1:23">
      <c r="A344" s="2239"/>
      <c r="B344" s="2242"/>
      <c r="C344" s="2245"/>
      <c r="D344" s="2078"/>
      <c r="E344" s="2232"/>
      <c r="F344" s="2236"/>
      <c r="G344" s="217" t="s">
        <v>56</v>
      </c>
      <c r="H344" s="1542">
        <f>I344+K344</f>
        <v>0</v>
      </c>
      <c r="I344" s="1543">
        <v>0</v>
      </c>
      <c r="J344" s="1556"/>
      <c r="K344" s="1545">
        <v>0</v>
      </c>
      <c r="L344" s="1553">
        <v>0</v>
      </c>
      <c r="M344" s="1547">
        <v>0</v>
      </c>
      <c r="N344" s="275"/>
      <c r="O344" s="255"/>
      <c r="P344" s="274"/>
      <c r="Q344" s="221"/>
      <c r="R344" s="905"/>
      <c r="S344" s="905"/>
      <c r="T344" s="231"/>
      <c r="U344" s="905"/>
      <c r="V344" s="905"/>
      <c r="W344" s="905"/>
    </row>
    <row r="345" spans="1:23">
      <c r="A345" s="2239"/>
      <c r="B345" s="2242"/>
      <c r="C345" s="2245"/>
      <c r="D345" s="2078"/>
      <c r="E345" s="2233"/>
      <c r="F345" s="2237"/>
      <c r="G345" s="217"/>
      <c r="H345" s="1542"/>
      <c r="I345" s="1557"/>
      <c r="J345" s="1556"/>
      <c r="K345" s="1558"/>
      <c r="L345" s="1553"/>
      <c r="M345" s="1547"/>
      <c r="N345" s="275"/>
      <c r="O345" s="273"/>
      <c r="P345" s="274"/>
      <c r="Q345" s="223"/>
      <c r="R345" s="905"/>
      <c r="S345" s="905"/>
      <c r="T345" s="231"/>
      <c r="U345" s="905"/>
      <c r="V345" s="905"/>
      <c r="W345" s="905"/>
    </row>
    <row r="346" spans="1:23" ht="30" customHeight="1" thickBot="1">
      <c r="A346" s="2240"/>
      <c r="B346" s="2243"/>
      <c r="C346" s="2246"/>
      <c r="D346" s="2079"/>
      <c r="E346" s="2234"/>
      <c r="F346" s="2234"/>
      <c r="G346" s="224" t="s">
        <v>12</v>
      </c>
      <c r="H346" s="1536">
        <f t="shared" ref="H346:M346" si="80">SUM(H343:H345)</f>
        <v>0</v>
      </c>
      <c r="I346" s="1537">
        <f t="shared" si="80"/>
        <v>0</v>
      </c>
      <c r="J346" s="1538">
        <f t="shared" si="80"/>
        <v>0</v>
      </c>
      <c r="K346" s="1539">
        <f t="shared" si="80"/>
        <v>0</v>
      </c>
      <c r="L346" s="1540">
        <f t="shared" si="80"/>
        <v>0</v>
      </c>
      <c r="M346" s="1541">
        <f t="shared" si="80"/>
        <v>0</v>
      </c>
      <c r="N346" s="276"/>
      <c r="O346" s="259"/>
      <c r="P346" s="260"/>
      <c r="Q346" s="228"/>
      <c r="R346" s="905"/>
      <c r="S346" s="905"/>
      <c r="T346" s="231"/>
      <c r="U346" s="905"/>
      <c r="V346" s="905"/>
      <c r="W346" s="905"/>
    </row>
    <row r="347" spans="1:23" ht="13.15" customHeight="1">
      <c r="A347" s="1935"/>
      <c r="B347" s="1936"/>
      <c r="C347" s="1937"/>
      <c r="D347" s="2249" t="s">
        <v>679</v>
      </c>
      <c r="E347" s="2252" t="s">
        <v>41</v>
      </c>
      <c r="F347" s="363" t="s">
        <v>158</v>
      </c>
      <c r="G347" s="364" t="s">
        <v>56</v>
      </c>
      <c r="H347" s="1705">
        <f>I347+K347</f>
        <v>0</v>
      </c>
      <c r="I347" s="1706"/>
      <c r="J347" s="1682"/>
      <c r="K347" s="1707">
        <v>0</v>
      </c>
      <c r="L347" s="1708">
        <v>0</v>
      </c>
      <c r="M347" s="1709">
        <v>0</v>
      </c>
      <c r="N347" s="235"/>
      <c r="O347" s="360"/>
      <c r="P347" s="365"/>
      <c r="Q347" s="366"/>
      <c r="R347" s="905"/>
      <c r="S347" s="905"/>
      <c r="T347" s="231"/>
      <c r="U347" s="905"/>
      <c r="V347" s="905"/>
      <c r="W347" s="905"/>
    </row>
    <row r="348" spans="1:23">
      <c r="A348" s="1935"/>
      <c r="B348" s="1936"/>
      <c r="C348" s="1937"/>
      <c r="D348" s="2250"/>
      <c r="E348" s="2253"/>
      <c r="F348" s="905"/>
      <c r="G348" s="367"/>
      <c r="H348" s="1710"/>
      <c r="I348" s="1711"/>
      <c r="J348" s="1692"/>
      <c r="K348" s="1712"/>
      <c r="L348" s="1713"/>
      <c r="M348" s="1714"/>
      <c r="N348" s="275"/>
      <c r="O348" s="273"/>
      <c r="P348" s="274"/>
      <c r="Q348" s="223"/>
      <c r="R348" s="905"/>
      <c r="S348" s="905"/>
      <c r="T348" s="231"/>
      <c r="U348" s="905"/>
      <c r="V348" s="905"/>
      <c r="W348" s="905"/>
    </row>
    <row r="349" spans="1:23">
      <c r="A349" s="1935"/>
      <c r="B349" s="1936"/>
      <c r="C349" s="1937"/>
      <c r="D349" s="2250"/>
      <c r="E349" s="2253"/>
      <c r="F349" s="363"/>
      <c r="G349" s="367"/>
      <c r="H349" s="1710"/>
      <c r="I349" s="1711"/>
      <c r="J349" s="1692"/>
      <c r="K349" s="1712"/>
      <c r="L349" s="1713"/>
      <c r="M349" s="1714"/>
      <c r="N349" s="275"/>
      <c r="O349" s="273"/>
      <c r="P349" s="274"/>
      <c r="Q349" s="223"/>
      <c r="R349" s="905"/>
      <c r="S349" s="905"/>
      <c r="T349" s="231"/>
      <c r="U349" s="905"/>
      <c r="V349" s="905"/>
      <c r="W349" s="905"/>
    </row>
    <row r="350" spans="1:23" ht="13.5" thickBot="1">
      <c r="A350" s="1935"/>
      <c r="B350" s="1936"/>
      <c r="C350" s="1937"/>
      <c r="D350" s="2251"/>
      <c r="E350" s="2254"/>
      <c r="F350" s="363"/>
      <c r="G350" s="368" t="s">
        <v>12</v>
      </c>
      <c r="H350" s="1715">
        <f t="shared" ref="H350:M350" si="81">H347+H348+H349</f>
        <v>0</v>
      </c>
      <c r="I350" s="1715">
        <f t="shared" si="81"/>
        <v>0</v>
      </c>
      <c r="J350" s="1715">
        <f t="shared" si="81"/>
        <v>0</v>
      </c>
      <c r="K350" s="1715">
        <f t="shared" si="81"/>
        <v>0</v>
      </c>
      <c r="L350" s="1715">
        <f t="shared" si="81"/>
        <v>0</v>
      </c>
      <c r="M350" s="1715">
        <f t="shared" si="81"/>
        <v>0</v>
      </c>
      <c r="N350" s="369"/>
      <c r="O350" s="259"/>
      <c r="P350" s="260"/>
      <c r="Q350" s="228"/>
      <c r="R350" s="905"/>
      <c r="S350" s="905"/>
      <c r="T350" s="231"/>
      <c r="U350" s="905"/>
      <c r="V350" s="905"/>
      <c r="W350" s="905"/>
    </row>
    <row r="351" spans="1:23" ht="13.15" customHeight="1">
      <c r="A351" s="2238"/>
      <c r="B351" s="2241"/>
      <c r="C351" s="2244"/>
      <c r="D351" s="2077" t="s">
        <v>244</v>
      </c>
      <c r="E351" s="2231" t="s">
        <v>41</v>
      </c>
      <c r="F351" s="2235" t="s">
        <v>164</v>
      </c>
      <c r="G351" s="936" t="s">
        <v>37</v>
      </c>
      <c r="H351" s="1554">
        <f>I351+K351</f>
        <v>20</v>
      </c>
      <c r="I351" s="1548">
        <v>20</v>
      </c>
      <c r="J351" s="1555"/>
      <c r="K351" s="1550">
        <v>0</v>
      </c>
      <c r="L351" s="1551">
        <v>15</v>
      </c>
      <c r="M351" s="1552">
        <v>10</v>
      </c>
      <c r="N351" s="2247" t="s">
        <v>609</v>
      </c>
      <c r="O351" s="252">
        <v>4</v>
      </c>
      <c r="P351" s="252">
        <v>3</v>
      </c>
      <c r="Q351" s="216">
        <v>2</v>
      </c>
      <c r="R351" s="905"/>
      <c r="S351" s="905"/>
      <c r="T351" s="231"/>
      <c r="U351" s="905"/>
      <c r="V351" s="905"/>
      <c r="W351" s="905"/>
    </row>
    <row r="352" spans="1:23">
      <c r="A352" s="2239"/>
      <c r="B352" s="2242"/>
      <c r="C352" s="2245"/>
      <c r="D352" s="2078"/>
      <c r="E352" s="2232"/>
      <c r="F352" s="2236"/>
      <c r="G352" s="217"/>
      <c r="H352" s="1542"/>
      <c r="I352" s="1543"/>
      <c r="J352" s="1556"/>
      <c r="K352" s="1545"/>
      <c r="L352" s="1553"/>
      <c r="M352" s="1547"/>
      <c r="N352" s="2248"/>
      <c r="O352" s="256"/>
      <c r="P352" s="256"/>
      <c r="Q352" s="221"/>
      <c r="R352" s="905"/>
      <c r="S352" s="905"/>
      <c r="T352" s="231"/>
      <c r="U352" s="905"/>
      <c r="V352" s="905"/>
      <c r="W352" s="905"/>
    </row>
    <row r="353" spans="1:23">
      <c r="A353" s="2239"/>
      <c r="B353" s="2242"/>
      <c r="C353" s="2245"/>
      <c r="D353" s="2078"/>
      <c r="E353" s="2233"/>
      <c r="F353" s="2237"/>
      <c r="G353" s="124"/>
      <c r="H353" s="1559"/>
      <c r="I353" s="1560"/>
      <c r="J353" s="1561"/>
      <c r="K353" s="1562"/>
      <c r="L353" s="1563"/>
      <c r="M353" s="1564"/>
      <c r="N353" s="370"/>
      <c r="O353" s="274"/>
      <c r="P353" s="371"/>
      <c r="Q353" s="223"/>
      <c r="R353" s="905"/>
      <c r="S353" s="905"/>
      <c r="T353" s="231"/>
      <c r="U353" s="905"/>
      <c r="V353" s="905"/>
      <c r="W353" s="905"/>
    </row>
    <row r="354" spans="1:23" ht="16.899999999999999" customHeight="1" thickBot="1">
      <c r="A354" s="2240"/>
      <c r="B354" s="2243"/>
      <c r="C354" s="2246"/>
      <c r="D354" s="2079"/>
      <c r="E354" s="2234"/>
      <c r="F354" s="2234"/>
      <c r="G354" s="224" t="s">
        <v>12</v>
      </c>
      <c r="H354" s="1536">
        <f t="shared" ref="H354:M354" si="82">SUM(H351:H353)</f>
        <v>20</v>
      </c>
      <c r="I354" s="1536">
        <f t="shared" si="82"/>
        <v>20</v>
      </c>
      <c r="J354" s="1536">
        <f t="shared" si="82"/>
        <v>0</v>
      </c>
      <c r="K354" s="1536">
        <f t="shared" si="82"/>
        <v>0</v>
      </c>
      <c r="L354" s="1536">
        <f t="shared" si="82"/>
        <v>15</v>
      </c>
      <c r="M354" s="1536">
        <f t="shared" si="82"/>
        <v>10</v>
      </c>
      <c r="N354" s="372"/>
      <c r="O354" s="260"/>
      <c r="P354" s="260"/>
      <c r="Q354" s="228"/>
      <c r="R354" s="905"/>
      <c r="S354" s="905"/>
      <c r="T354" s="231"/>
      <c r="U354" s="905"/>
      <c r="V354" s="905"/>
      <c r="W354" s="905"/>
    </row>
    <row r="355" spans="1:23" ht="21.6" customHeight="1">
      <c r="A355" s="2238"/>
      <c r="B355" s="2241"/>
      <c r="C355" s="2244"/>
      <c r="D355" s="2077" t="s">
        <v>245</v>
      </c>
      <c r="E355" s="2231" t="s">
        <v>41</v>
      </c>
      <c r="F355" s="2235" t="s">
        <v>164</v>
      </c>
      <c r="G355" s="936" t="s">
        <v>37</v>
      </c>
      <c r="H355" s="1554">
        <f>I355+K355</f>
        <v>62.09</v>
      </c>
      <c r="I355" s="1548">
        <v>62.09</v>
      </c>
      <c r="J355" s="1549">
        <v>0</v>
      </c>
      <c r="K355" s="1550">
        <v>0</v>
      </c>
      <c r="L355" s="1551">
        <v>0</v>
      </c>
      <c r="M355" s="1552">
        <v>0</v>
      </c>
      <c r="N355" s="373"/>
      <c r="O355" s="252"/>
      <c r="P355" s="252"/>
      <c r="Q355" s="216"/>
      <c r="R355" s="905"/>
      <c r="S355" s="905"/>
      <c r="T355" s="231"/>
      <c r="U355" s="905"/>
      <c r="V355" s="905"/>
      <c r="W355" s="905"/>
    </row>
    <row r="356" spans="1:23" ht="24" customHeight="1" thickBot="1">
      <c r="A356" s="2240"/>
      <c r="B356" s="2243"/>
      <c r="C356" s="2246"/>
      <c r="D356" s="2079"/>
      <c r="E356" s="2234"/>
      <c r="F356" s="2234"/>
      <c r="G356" s="224" t="s">
        <v>12</v>
      </c>
      <c r="H356" s="1536">
        <f t="shared" ref="H356:M356" si="83">SUM(H355:H355)</f>
        <v>62.09</v>
      </c>
      <c r="I356" s="1537">
        <f t="shared" si="83"/>
        <v>62.09</v>
      </c>
      <c r="J356" s="1538">
        <f t="shared" si="83"/>
        <v>0</v>
      </c>
      <c r="K356" s="1539">
        <f t="shared" si="83"/>
        <v>0</v>
      </c>
      <c r="L356" s="1540">
        <f t="shared" si="83"/>
        <v>0</v>
      </c>
      <c r="M356" s="1541">
        <f t="shared" si="83"/>
        <v>0</v>
      </c>
      <c r="N356" s="372"/>
      <c r="O356" s="260"/>
      <c r="P356" s="260"/>
      <c r="Q356" s="228"/>
      <c r="R356" s="905"/>
      <c r="S356" s="905"/>
      <c r="T356" s="231"/>
      <c r="U356" s="905"/>
      <c r="V356" s="905"/>
      <c r="W356" s="905"/>
    </row>
    <row r="357" spans="1:23" ht="20.45" customHeight="1">
      <c r="A357" s="2238"/>
      <c r="B357" s="2241"/>
      <c r="C357" s="2244"/>
      <c r="D357" s="2077" t="s">
        <v>246</v>
      </c>
      <c r="E357" s="2231" t="s">
        <v>41</v>
      </c>
      <c r="F357" s="2235" t="s">
        <v>179</v>
      </c>
      <c r="G357" s="936" t="s">
        <v>144</v>
      </c>
      <c r="H357" s="1954">
        <f>I357+K357</f>
        <v>0</v>
      </c>
      <c r="I357" s="1548">
        <v>0</v>
      </c>
      <c r="J357" s="1555"/>
      <c r="K357" s="1955">
        <v>0</v>
      </c>
      <c r="L357" s="1551">
        <v>1750</v>
      </c>
      <c r="M357" s="1552">
        <v>1750</v>
      </c>
      <c r="N357" s="373"/>
      <c r="O357" s="252"/>
      <c r="P357" s="252"/>
      <c r="Q357" s="216"/>
      <c r="R357" s="905"/>
      <c r="S357" s="905"/>
      <c r="T357" s="231"/>
      <c r="U357" s="905"/>
      <c r="V357" s="905"/>
      <c r="W357" s="905"/>
    </row>
    <row r="358" spans="1:23" ht="25.15" customHeight="1">
      <c r="A358" s="2239"/>
      <c r="B358" s="2242"/>
      <c r="C358" s="2245"/>
      <c r="D358" s="2078"/>
      <c r="E358" s="2232"/>
      <c r="F358" s="2236"/>
      <c r="G358" s="217" t="s">
        <v>37</v>
      </c>
      <c r="H358" s="1565">
        <f>I358+K358</f>
        <v>0</v>
      </c>
      <c r="I358" s="1543">
        <v>0</v>
      </c>
      <c r="J358" s="1556"/>
      <c r="K358" s="1545">
        <v>0</v>
      </c>
      <c r="L358" s="1553">
        <v>0</v>
      </c>
      <c r="M358" s="1547">
        <v>0</v>
      </c>
      <c r="N358" s="370"/>
      <c r="O358" s="256"/>
      <c r="P358" s="256"/>
      <c r="Q358" s="221"/>
      <c r="R358" s="905"/>
      <c r="S358" s="905"/>
      <c r="T358" s="231"/>
      <c r="U358" s="905"/>
      <c r="V358" s="905"/>
      <c r="W358" s="905"/>
    </row>
    <row r="359" spans="1:23" ht="20.45" customHeight="1" thickBot="1">
      <c r="A359" s="2240"/>
      <c r="B359" s="2243"/>
      <c r="C359" s="2246"/>
      <c r="D359" s="2079"/>
      <c r="E359" s="2234"/>
      <c r="F359" s="2234"/>
      <c r="G359" s="224" t="s">
        <v>12</v>
      </c>
      <c r="H359" s="1536">
        <f t="shared" ref="H359:M359" si="84">SUM(H357:H358)</f>
        <v>0</v>
      </c>
      <c r="I359" s="1537">
        <f t="shared" si="84"/>
        <v>0</v>
      </c>
      <c r="J359" s="1538">
        <f t="shared" si="84"/>
        <v>0</v>
      </c>
      <c r="K359" s="1539">
        <f t="shared" si="84"/>
        <v>0</v>
      </c>
      <c r="L359" s="1540">
        <f t="shared" si="84"/>
        <v>1750</v>
      </c>
      <c r="M359" s="1541">
        <f t="shared" si="84"/>
        <v>1750</v>
      </c>
      <c r="N359" s="372"/>
      <c r="O359" s="260"/>
      <c r="P359" s="260"/>
      <c r="Q359" s="228"/>
      <c r="R359" s="905"/>
      <c r="S359" s="905"/>
      <c r="T359" s="231"/>
      <c r="U359" s="905"/>
      <c r="V359" s="905"/>
      <c r="W359" s="905"/>
    </row>
    <row r="360" spans="1:23" ht="13.15" customHeight="1">
      <c r="A360" s="2238"/>
      <c r="B360" s="2241"/>
      <c r="C360" s="2244"/>
      <c r="D360" s="2077" t="s">
        <v>247</v>
      </c>
      <c r="E360" s="2231" t="s">
        <v>41</v>
      </c>
      <c r="F360" s="2235" t="s">
        <v>54</v>
      </c>
      <c r="G360" s="936" t="s">
        <v>37</v>
      </c>
      <c r="H360" s="1554">
        <f>I360+K360</f>
        <v>0</v>
      </c>
      <c r="I360" s="1548"/>
      <c r="J360" s="1555"/>
      <c r="K360" s="1550">
        <v>0</v>
      </c>
      <c r="L360" s="1551">
        <v>0</v>
      </c>
      <c r="M360" s="1552">
        <v>0</v>
      </c>
      <c r="N360" s="235"/>
      <c r="O360" s="252"/>
      <c r="P360" s="252"/>
      <c r="Q360" s="216"/>
      <c r="R360" s="905"/>
      <c r="S360" s="905"/>
      <c r="T360" s="231"/>
      <c r="U360" s="905"/>
      <c r="V360" s="905"/>
      <c r="W360" s="905"/>
    </row>
    <row r="361" spans="1:23">
      <c r="A361" s="2239"/>
      <c r="B361" s="2242"/>
      <c r="C361" s="2245"/>
      <c r="D361" s="2078"/>
      <c r="E361" s="2232"/>
      <c r="F361" s="2236"/>
      <c r="G361" s="217" t="s">
        <v>144</v>
      </c>
      <c r="H361" s="1542">
        <f>I361+K361</f>
        <v>0</v>
      </c>
      <c r="I361" s="1543"/>
      <c r="J361" s="1556"/>
      <c r="K361" s="1545">
        <v>0</v>
      </c>
      <c r="L361" s="1553">
        <v>0</v>
      </c>
      <c r="M361" s="1547">
        <v>0</v>
      </c>
      <c r="N361" s="1944"/>
      <c r="O361" s="256"/>
      <c r="P361" s="256"/>
      <c r="Q361" s="221"/>
      <c r="R361" s="905"/>
      <c r="S361" s="905"/>
      <c r="T361" s="231"/>
      <c r="U361" s="905"/>
      <c r="V361" s="905"/>
      <c r="W361" s="905"/>
    </row>
    <row r="362" spans="1:23">
      <c r="A362" s="2239"/>
      <c r="B362" s="2242"/>
      <c r="C362" s="2245"/>
      <c r="D362" s="2078"/>
      <c r="E362" s="2233"/>
      <c r="F362" s="2237"/>
      <c r="G362" s="124" t="s">
        <v>214</v>
      </c>
      <c r="H362" s="1542">
        <f>I362+K362</f>
        <v>0</v>
      </c>
      <c r="I362" s="1676">
        <v>0</v>
      </c>
      <c r="J362" s="1561"/>
      <c r="K362" s="1677">
        <v>0</v>
      </c>
      <c r="L362" s="1563"/>
      <c r="M362" s="1564"/>
      <c r="N362" s="275"/>
      <c r="O362" s="274"/>
      <c r="P362" s="274"/>
      <c r="Q362" s="223"/>
      <c r="R362" s="905"/>
      <c r="S362" s="905"/>
      <c r="T362" s="231"/>
      <c r="U362" s="905"/>
      <c r="V362" s="905"/>
      <c r="W362" s="905"/>
    </row>
    <row r="363" spans="1:23" ht="13.5" thickBot="1">
      <c r="A363" s="2240"/>
      <c r="B363" s="2243"/>
      <c r="C363" s="2246"/>
      <c r="D363" s="2079"/>
      <c r="E363" s="2234"/>
      <c r="F363" s="2234"/>
      <c r="G363" s="224" t="s">
        <v>12</v>
      </c>
      <c r="H363" s="1536">
        <f t="shared" ref="H363:M363" si="85">SUM(H360:H362)</f>
        <v>0</v>
      </c>
      <c r="I363" s="1537">
        <f t="shared" si="85"/>
        <v>0</v>
      </c>
      <c r="J363" s="1538">
        <f t="shared" si="85"/>
        <v>0</v>
      </c>
      <c r="K363" s="1539">
        <f t="shared" si="85"/>
        <v>0</v>
      </c>
      <c r="L363" s="1540">
        <f t="shared" si="85"/>
        <v>0</v>
      </c>
      <c r="M363" s="1541">
        <f t="shared" si="85"/>
        <v>0</v>
      </c>
      <c r="N363" s="275"/>
      <c r="O363" s="260"/>
      <c r="P363" s="260"/>
      <c r="Q363" s="228"/>
      <c r="R363" s="905"/>
      <c r="S363" s="905"/>
      <c r="T363" s="231"/>
      <c r="U363" s="905"/>
      <c r="V363" s="905"/>
      <c r="W363" s="905"/>
    </row>
    <row r="364" spans="1:23" ht="13.15" customHeight="1">
      <c r="A364" s="2238"/>
      <c r="B364" s="2241"/>
      <c r="C364" s="2244"/>
      <c r="D364" s="2077" t="s">
        <v>248</v>
      </c>
      <c r="E364" s="2231" t="s">
        <v>41</v>
      </c>
      <c r="F364" s="2235" t="s">
        <v>54</v>
      </c>
      <c r="G364" s="936" t="s">
        <v>37</v>
      </c>
      <c r="H364" s="1554">
        <f>I364+K364</f>
        <v>0</v>
      </c>
      <c r="I364" s="1548"/>
      <c r="J364" s="1555"/>
      <c r="K364" s="1550">
        <v>0</v>
      </c>
      <c r="L364" s="1551">
        <v>0</v>
      </c>
      <c r="M364" s="1552">
        <v>0</v>
      </c>
      <c r="N364" s="235"/>
      <c r="O364" s="252"/>
      <c r="P364" s="252"/>
      <c r="Q364" s="216"/>
      <c r="R364" s="905"/>
      <c r="S364" s="905"/>
      <c r="T364" s="231"/>
      <c r="U364" s="905"/>
      <c r="V364" s="905"/>
      <c r="W364" s="905"/>
    </row>
    <row r="365" spans="1:23">
      <c r="A365" s="2239"/>
      <c r="B365" s="2242"/>
      <c r="C365" s="2245"/>
      <c r="D365" s="2078"/>
      <c r="E365" s="2232"/>
      <c r="F365" s="2236"/>
      <c r="G365" s="217" t="s">
        <v>144</v>
      </c>
      <c r="H365" s="1542">
        <f>I365+K365</f>
        <v>0</v>
      </c>
      <c r="I365" s="1543"/>
      <c r="J365" s="1556"/>
      <c r="K365" s="1545">
        <v>0</v>
      </c>
      <c r="L365" s="1553">
        <v>0</v>
      </c>
      <c r="M365" s="1547">
        <v>0</v>
      </c>
      <c r="N365" s="1944"/>
      <c r="O365" s="256"/>
      <c r="P365" s="256"/>
      <c r="Q365" s="221"/>
      <c r="R365" s="905"/>
      <c r="S365" s="905"/>
      <c r="T365" s="231"/>
      <c r="U365" s="905"/>
      <c r="V365" s="905"/>
      <c r="W365" s="905"/>
    </row>
    <row r="366" spans="1:23">
      <c r="A366" s="2239"/>
      <c r="B366" s="2242"/>
      <c r="C366" s="2245"/>
      <c r="D366" s="2078"/>
      <c r="E366" s="2233"/>
      <c r="F366" s="2237"/>
      <c r="G366" s="124" t="s">
        <v>214</v>
      </c>
      <c r="H366" s="1542">
        <f>I366+K366</f>
        <v>0</v>
      </c>
      <c r="I366" s="1560"/>
      <c r="J366" s="1561"/>
      <c r="K366" s="1677">
        <v>0</v>
      </c>
      <c r="L366" s="1563"/>
      <c r="M366" s="1564"/>
      <c r="N366" s="275"/>
      <c r="O366" s="274"/>
      <c r="P366" s="274"/>
      <c r="Q366" s="223"/>
      <c r="R366" s="905"/>
      <c r="S366" s="905"/>
      <c r="T366" s="231"/>
      <c r="U366" s="905"/>
      <c r="V366" s="905"/>
      <c r="W366" s="905"/>
    </row>
    <row r="367" spans="1:23" ht="13.5" thickBot="1">
      <c r="A367" s="2240"/>
      <c r="B367" s="2243"/>
      <c r="C367" s="2246"/>
      <c r="D367" s="2079"/>
      <c r="E367" s="2234"/>
      <c r="F367" s="2234"/>
      <c r="G367" s="224" t="s">
        <v>12</v>
      </c>
      <c r="H367" s="1536">
        <f t="shared" ref="H367:M367" si="86">SUM(H364:H366)</f>
        <v>0</v>
      </c>
      <c r="I367" s="1537">
        <f t="shared" si="86"/>
        <v>0</v>
      </c>
      <c r="J367" s="1538">
        <f t="shared" si="86"/>
        <v>0</v>
      </c>
      <c r="K367" s="1539">
        <f t="shared" si="86"/>
        <v>0</v>
      </c>
      <c r="L367" s="1540">
        <f t="shared" si="86"/>
        <v>0</v>
      </c>
      <c r="M367" s="1541">
        <f t="shared" si="86"/>
        <v>0</v>
      </c>
      <c r="N367" s="900"/>
      <c r="O367" s="260"/>
      <c r="P367" s="260"/>
      <c r="Q367" s="228"/>
      <c r="R367" s="905"/>
      <c r="S367" s="905"/>
      <c r="T367" s="231"/>
      <c r="U367" s="905"/>
      <c r="V367" s="905"/>
      <c r="W367" s="905"/>
    </row>
    <row r="368" spans="1:23" ht="13.15" customHeight="1">
      <c r="A368" s="296"/>
      <c r="B368" s="297"/>
      <c r="C368" s="1942"/>
      <c r="D368" s="2077" t="s">
        <v>249</v>
      </c>
      <c r="E368" s="2231" t="s">
        <v>41</v>
      </c>
      <c r="F368" s="2235" t="s">
        <v>54</v>
      </c>
      <c r="G368" s="936" t="s">
        <v>37</v>
      </c>
      <c r="H368" s="1554">
        <f>I368+K368</f>
        <v>0</v>
      </c>
      <c r="I368" s="1548"/>
      <c r="J368" s="1555"/>
      <c r="K368" s="1550">
        <v>0</v>
      </c>
      <c r="L368" s="1551">
        <v>0</v>
      </c>
      <c r="M368" s="1552">
        <v>0</v>
      </c>
      <c r="N368" s="235"/>
      <c r="O368" s="252"/>
      <c r="P368" s="252"/>
      <c r="Q368" s="216"/>
      <c r="R368" s="905"/>
      <c r="S368" s="905"/>
      <c r="T368" s="231"/>
      <c r="U368" s="905"/>
      <c r="V368" s="905"/>
      <c r="W368" s="905"/>
    </row>
    <row r="369" spans="1:23">
      <c r="A369" s="1935"/>
      <c r="B369" s="1936"/>
      <c r="C369" s="1937"/>
      <c r="D369" s="2078"/>
      <c r="E369" s="2232"/>
      <c r="F369" s="2236"/>
      <c r="G369" s="217" t="s">
        <v>144</v>
      </c>
      <c r="H369" s="1542">
        <f>I369+K369</f>
        <v>0</v>
      </c>
      <c r="I369" s="1543"/>
      <c r="J369" s="1556"/>
      <c r="K369" s="1545">
        <v>0</v>
      </c>
      <c r="L369" s="1553">
        <v>0</v>
      </c>
      <c r="M369" s="1547">
        <v>0</v>
      </c>
      <c r="N369" s="1944"/>
      <c r="O369" s="256"/>
      <c r="P369" s="256"/>
      <c r="Q369" s="221"/>
      <c r="R369" s="905"/>
      <c r="S369" s="905"/>
      <c r="T369" s="231"/>
      <c r="U369" s="905"/>
      <c r="V369" s="905"/>
      <c r="W369" s="905"/>
    </row>
    <row r="370" spans="1:23">
      <c r="A370" s="1935"/>
      <c r="B370" s="1936"/>
      <c r="C370" s="1937"/>
      <c r="D370" s="2078"/>
      <c r="E370" s="2233"/>
      <c r="F370" s="2237"/>
      <c r="G370" s="124" t="s">
        <v>214</v>
      </c>
      <c r="H370" s="1542">
        <f>I370+K370</f>
        <v>0</v>
      </c>
      <c r="I370" s="1560"/>
      <c r="J370" s="1561"/>
      <c r="K370" s="1677">
        <v>0</v>
      </c>
      <c r="L370" s="1563"/>
      <c r="M370" s="1564"/>
      <c r="N370" s="275"/>
      <c r="O370" s="274"/>
      <c r="P370" s="274"/>
      <c r="Q370" s="223"/>
      <c r="R370" s="905"/>
      <c r="S370" s="905"/>
      <c r="T370" s="231"/>
      <c r="U370" s="905"/>
      <c r="V370" s="905"/>
      <c r="W370" s="905"/>
    </row>
    <row r="371" spans="1:23" ht="13.5" thickBot="1">
      <c r="A371" s="1935"/>
      <c r="B371" s="1936"/>
      <c r="C371" s="1937"/>
      <c r="D371" s="2079"/>
      <c r="E371" s="2234"/>
      <c r="F371" s="2234"/>
      <c r="G371" s="224" t="s">
        <v>12</v>
      </c>
      <c r="H371" s="1536">
        <f t="shared" ref="H371:M371" si="87">SUM(H368:H370)</f>
        <v>0</v>
      </c>
      <c r="I371" s="1537">
        <f t="shared" si="87"/>
        <v>0</v>
      </c>
      <c r="J371" s="1538">
        <f t="shared" si="87"/>
        <v>0</v>
      </c>
      <c r="K371" s="1539">
        <f t="shared" si="87"/>
        <v>0</v>
      </c>
      <c r="L371" s="1540">
        <f t="shared" si="87"/>
        <v>0</v>
      </c>
      <c r="M371" s="1541">
        <f t="shared" si="87"/>
        <v>0</v>
      </c>
      <c r="N371" s="275"/>
      <c r="O371" s="260"/>
      <c r="P371" s="260"/>
      <c r="Q371" s="228"/>
      <c r="R371" s="905"/>
      <c r="S371" s="905"/>
      <c r="T371" s="231"/>
      <c r="U371" s="905"/>
      <c r="V371" s="905"/>
      <c r="W371" s="905"/>
    </row>
    <row r="372" spans="1:23" s="901" customFormat="1" ht="13.15" customHeight="1">
      <c r="A372" s="2238"/>
      <c r="B372" s="2241"/>
      <c r="C372" s="2244"/>
      <c r="D372" s="2077" t="s">
        <v>250</v>
      </c>
      <c r="E372" s="2231" t="s">
        <v>41</v>
      </c>
      <c r="F372" s="2235" t="s">
        <v>54</v>
      </c>
      <c r="G372" s="936" t="s">
        <v>37</v>
      </c>
      <c r="H372" s="1554">
        <f>I372+K372</f>
        <v>0</v>
      </c>
      <c r="I372" s="1548"/>
      <c r="J372" s="1555"/>
      <c r="K372" s="1550">
        <v>0</v>
      </c>
      <c r="L372" s="1551">
        <v>0</v>
      </c>
      <c r="M372" s="1552">
        <v>0</v>
      </c>
      <c r="N372" s="235"/>
      <c r="O372" s="252"/>
      <c r="P372" s="252"/>
      <c r="Q372" s="216"/>
      <c r="R372" s="905"/>
      <c r="S372" s="905"/>
      <c r="T372" s="231"/>
      <c r="U372" s="905"/>
      <c r="V372" s="905"/>
      <c r="W372" s="905"/>
    </row>
    <row r="373" spans="1:23" s="901" customFormat="1">
      <c r="A373" s="2239"/>
      <c r="B373" s="2242"/>
      <c r="C373" s="2245"/>
      <c r="D373" s="2078"/>
      <c r="E373" s="2232"/>
      <c r="F373" s="2236"/>
      <c r="G373" s="217" t="s">
        <v>144</v>
      </c>
      <c r="H373" s="1542">
        <f>I373+K373</f>
        <v>0</v>
      </c>
      <c r="I373" s="1543"/>
      <c r="J373" s="1556"/>
      <c r="K373" s="1545">
        <v>0</v>
      </c>
      <c r="L373" s="1553">
        <v>0</v>
      </c>
      <c r="M373" s="1547">
        <v>0</v>
      </c>
      <c r="N373" s="1944"/>
      <c r="O373" s="256"/>
      <c r="P373" s="256"/>
      <c r="Q373" s="221"/>
      <c r="R373" s="905"/>
      <c r="S373" s="905"/>
      <c r="T373" s="231"/>
      <c r="U373" s="905"/>
      <c r="V373" s="905"/>
      <c r="W373" s="905"/>
    </row>
    <row r="374" spans="1:23" s="901" customFormat="1">
      <c r="A374" s="2239"/>
      <c r="B374" s="2242"/>
      <c r="C374" s="2245"/>
      <c r="D374" s="2078"/>
      <c r="E374" s="2233"/>
      <c r="F374" s="2237"/>
      <c r="G374" s="124" t="s">
        <v>214</v>
      </c>
      <c r="H374" s="1565">
        <f>I374+K374</f>
        <v>0</v>
      </c>
      <c r="I374" s="1560"/>
      <c r="J374" s="1561"/>
      <c r="K374" s="1677">
        <v>0</v>
      </c>
      <c r="L374" s="1563"/>
      <c r="M374" s="1564"/>
      <c r="N374" s="275"/>
      <c r="O374" s="274"/>
      <c r="P374" s="274"/>
      <c r="Q374" s="223"/>
      <c r="R374" s="905"/>
      <c r="S374" s="905"/>
      <c r="T374" s="231"/>
      <c r="U374" s="905"/>
      <c r="V374" s="905"/>
      <c r="W374" s="905"/>
    </row>
    <row r="375" spans="1:23" s="901" customFormat="1" ht="30.6" customHeight="1" thickBot="1">
      <c r="A375" s="2240"/>
      <c r="B375" s="2243"/>
      <c r="C375" s="2246"/>
      <c r="D375" s="2079"/>
      <c r="E375" s="2234"/>
      <c r="F375" s="2234"/>
      <c r="G375" s="224" t="s">
        <v>12</v>
      </c>
      <c r="H375" s="1536">
        <f t="shared" ref="H375:M375" si="88">SUM(H372:H374)</f>
        <v>0</v>
      </c>
      <c r="I375" s="1537">
        <f t="shared" si="88"/>
        <v>0</v>
      </c>
      <c r="J375" s="1538">
        <f t="shared" si="88"/>
        <v>0</v>
      </c>
      <c r="K375" s="1539">
        <f t="shared" si="88"/>
        <v>0</v>
      </c>
      <c r="L375" s="1540">
        <f t="shared" si="88"/>
        <v>0</v>
      </c>
      <c r="M375" s="1541">
        <f t="shared" si="88"/>
        <v>0</v>
      </c>
      <c r="N375" s="900"/>
      <c r="O375" s="260"/>
      <c r="P375" s="260"/>
      <c r="Q375" s="228"/>
      <c r="R375" s="905"/>
      <c r="S375" s="905"/>
      <c r="T375" s="231"/>
      <c r="U375" s="905"/>
      <c r="V375" s="905"/>
      <c r="W375" s="905"/>
    </row>
    <row r="376" spans="1:23" ht="13.15" customHeight="1">
      <c r="A376" s="2238"/>
      <c r="B376" s="2241"/>
      <c r="C376" s="2244"/>
      <c r="D376" s="2077" t="s">
        <v>619</v>
      </c>
      <c r="E376" s="2231" t="s">
        <v>41</v>
      </c>
      <c r="F376" s="2235" t="s">
        <v>54</v>
      </c>
      <c r="G376" s="936" t="s">
        <v>37</v>
      </c>
      <c r="H376" s="1554">
        <f>I376+K376</f>
        <v>0</v>
      </c>
      <c r="I376" s="1548"/>
      <c r="J376" s="1555"/>
      <c r="K376" s="1550">
        <v>0</v>
      </c>
      <c r="L376" s="1551">
        <v>0</v>
      </c>
      <c r="M376" s="1552">
        <v>0</v>
      </c>
      <c r="N376" s="235"/>
      <c r="O376" s="252"/>
      <c r="P376" s="252"/>
      <c r="Q376" s="216"/>
      <c r="R376" s="905"/>
      <c r="S376" s="905"/>
      <c r="T376" s="231"/>
      <c r="U376" s="905"/>
      <c r="V376" s="905"/>
      <c r="W376" s="905"/>
    </row>
    <row r="377" spans="1:23">
      <c r="A377" s="2239"/>
      <c r="B377" s="2242"/>
      <c r="C377" s="2245"/>
      <c r="D377" s="2078"/>
      <c r="E377" s="2232"/>
      <c r="F377" s="2236"/>
      <c r="G377" s="217" t="s">
        <v>144</v>
      </c>
      <c r="H377" s="1542">
        <f>I377+K377</f>
        <v>0</v>
      </c>
      <c r="I377" s="1543"/>
      <c r="J377" s="1556"/>
      <c r="K377" s="1545">
        <v>0</v>
      </c>
      <c r="L377" s="1553">
        <v>0</v>
      </c>
      <c r="M377" s="1547">
        <v>0</v>
      </c>
      <c r="N377" s="1944"/>
      <c r="O377" s="256"/>
      <c r="P377" s="256"/>
      <c r="Q377" s="221"/>
      <c r="R377" s="905"/>
      <c r="S377" s="905"/>
      <c r="T377" s="231"/>
      <c r="U377" s="905"/>
      <c r="V377" s="905"/>
      <c r="W377" s="905"/>
    </row>
    <row r="378" spans="1:23">
      <c r="A378" s="2239"/>
      <c r="B378" s="2242"/>
      <c r="C378" s="2245"/>
      <c r="D378" s="2078"/>
      <c r="E378" s="2233"/>
      <c r="F378" s="2237"/>
      <c r="G378" s="124" t="s">
        <v>214</v>
      </c>
      <c r="H378" s="1565">
        <f>I378+K378</f>
        <v>0</v>
      </c>
      <c r="I378" s="1560"/>
      <c r="J378" s="1561"/>
      <c r="K378" s="1677">
        <v>0</v>
      </c>
      <c r="L378" s="1563"/>
      <c r="M378" s="1564"/>
      <c r="N378" s="275"/>
      <c r="O378" s="274"/>
      <c r="P378" s="274"/>
      <c r="Q378" s="223"/>
      <c r="R378" s="905"/>
      <c r="S378" s="905"/>
      <c r="T378" s="231"/>
      <c r="U378" s="905"/>
      <c r="V378" s="905"/>
      <c r="W378" s="905"/>
    </row>
    <row r="379" spans="1:23" ht="27.6" customHeight="1" thickBot="1">
      <c r="A379" s="2240"/>
      <c r="B379" s="2243"/>
      <c r="C379" s="2246"/>
      <c r="D379" s="2079"/>
      <c r="E379" s="2234"/>
      <c r="F379" s="2234"/>
      <c r="G379" s="224" t="s">
        <v>12</v>
      </c>
      <c r="H379" s="1536">
        <f t="shared" ref="H379:M379" si="89">SUM(H376:H378)</f>
        <v>0</v>
      </c>
      <c r="I379" s="1537">
        <f t="shared" si="89"/>
        <v>0</v>
      </c>
      <c r="J379" s="1538">
        <f t="shared" si="89"/>
        <v>0</v>
      </c>
      <c r="K379" s="1539">
        <f t="shared" si="89"/>
        <v>0</v>
      </c>
      <c r="L379" s="1540">
        <f t="shared" si="89"/>
        <v>0</v>
      </c>
      <c r="M379" s="1541">
        <f t="shared" si="89"/>
        <v>0</v>
      </c>
      <c r="N379" s="900"/>
      <c r="O379" s="260"/>
      <c r="P379" s="260"/>
      <c r="Q379" s="228"/>
      <c r="R379" s="905"/>
      <c r="S379" s="905"/>
      <c r="T379" s="231"/>
      <c r="U379" s="905"/>
      <c r="V379" s="905"/>
      <c r="W379" s="905"/>
    </row>
    <row r="380" spans="1:23" ht="13.5" thickBot="1">
      <c r="A380" s="293" t="s">
        <v>13</v>
      </c>
      <c r="B380" s="277" t="s">
        <v>13</v>
      </c>
      <c r="C380" s="2216" t="s">
        <v>14</v>
      </c>
      <c r="D380" s="2217"/>
      <c r="E380" s="2217"/>
      <c r="F380" s="2217"/>
      <c r="G380" s="2218"/>
      <c r="H380" s="1716">
        <f>H263+H267+H271+H275+H279+H284+H289+H294+H298+H302+H307+H312+H317+H322+H327+H332+H337+H342+H346+H354+H356+H359+H379+H363+H367+H371+H375</f>
        <v>3258.1800000000003</v>
      </c>
      <c r="I380" s="1716">
        <f t="shared" ref="I380:M380" si="90">I263+I267+I271+I275+I279+I284+I289+I294+I298+I302+I307+I312+I317+I322+I327+I332+I337+I342+I346+I354+I356+I359+I379+I363+I367+I371+I375</f>
        <v>219.21</v>
      </c>
      <c r="J380" s="1716">
        <f t="shared" si="90"/>
        <v>13.969999999999999</v>
      </c>
      <c r="K380" s="1716">
        <f t="shared" si="90"/>
        <v>3038.9700000000003</v>
      </c>
      <c r="L380" s="1716">
        <f t="shared" si="90"/>
        <v>1840.7</v>
      </c>
      <c r="M380" s="1716">
        <f t="shared" si="90"/>
        <v>1760</v>
      </c>
      <c r="N380" s="278"/>
      <c r="O380" s="355"/>
      <c r="P380" s="355"/>
      <c r="Q380" s="375"/>
      <c r="R380" s="905"/>
      <c r="S380" s="905"/>
      <c r="T380" s="905"/>
      <c r="U380" s="905"/>
      <c r="V380" s="905"/>
      <c r="W380" s="905"/>
    </row>
    <row r="381" spans="1:23" ht="13.5" thickBot="1">
      <c r="A381" s="293" t="s">
        <v>13</v>
      </c>
      <c r="B381" s="2219" t="s">
        <v>64</v>
      </c>
      <c r="C381" s="2219"/>
      <c r="D381" s="2219"/>
      <c r="E381" s="2219"/>
      <c r="F381" s="2219"/>
      <c r="G381" s="2220"/>
      <c r="H381" s="1679">
        <f t="shared" ref="H381:M381" si="91">H380+H252</f>
        <v>15768.460000000001</v>
      </c>
      <c r="I381" s="1679">
        <f t="shared" si="91"/>
        <v>2585.4</v>
      </c>
      <c r="J381" s="1679">
        <f t="shared" si="91"/>
        <v>42.87</v>
      </c>
      <c r="K381" s="1679">
        <f t="shared" si="91"/>
        <v>13183.060000000001</v>
      </c>
      <c r="L381" s="1717">
        <f t="shared" si="91"/>
        <v>8439.4500000000007</v>
      </c>
      <c r="M381" s="1717">
        <f t="shared" si="91"/>
        <v>2002.5</v>
      </c>
      <c r="N381" s="294"/>
      <c r="O381" s="294"/>
      <c r="P381" s="294"/>
      <c r="Q381" s="295"/>
      <c r="R381" s="376"/>
      <c r="S381" s="376"/>
      <c r="T381" s="376"/>
      <c r="U381" s="376"/>
      <c r="V381" s="376"/>
      <c r="W381" s="376"/>
    </row>
    <row r="382" spans="1:23" ht="13.5" thickBot="1">
      <c r="A382" s="377"/>
      <c r="B382" s="2221" t="s">
        <v>15</v>
      </c>
      <c r="C382" s="2221"/>
      <c r="D382" s="2221"/>
      <c r="E382" s="2221"/>
      <c r="F382" s="2221"/>
      <c r="G382" s="2221"/>
      <c r="H382" s="1968">
        <f t="shared" ref="H382:M382" si="92">H381+H159</f>
        <v>23099.9</v>
      </c>
      <c r="I382" s="1968">
        <f t="shared" si="92"/>
        <v>4732.7999999999993</v>
      </c>
      <c r="J382" s="1968">
        <f t="shared" si="92"/>
        <v>141.5</v>
      </c>
      <c r="K382" s="1968">
        <f t="shared" si="92"/>
        <v>18367.100000000002</v>
      </c>
      <c r="L382" s="1718">
        <f t="shared" si="92"/>
        <v>31190.250000000004</v>
      </c>
      <c r="M382" s="1718">
        <f t="shared" si="92"/>
        <v>8243.9</v>
      </c>
      <c r="N382" s="2222"/>
      <c r="O382" s="2223"/>
      <c r="P382" s="2223"/>
      <c r="Q382" s="2224"/>
      <c r="R382" s="376"/>
      <c r="S382" s="376"/>
      <c r="T382" s="376"/>
      <c r="U382" s="376"/>
      <c r="V382" s="376"/>
      <c r="W382" s="376"/>
    </row>
    <row r="383" spans="1:23">
      <c r="A383" s="903"/>
      <c r="B383" s="904"/>
      <c r="C383" s="904"/>
      <c r="D383" s="904"/>
      <c r="E383" s="904"/>
      <c r="F383" s="905"/>
      <c r="G383" s="905"/>
      <c r="H383" s="378">
        <f>H12+H55+H166+H251+H259</f>
        <v>23099.9</v>
      </c>
      <c r="I383" s="905"/>
      <c r="J383" s="905"/>
      <c r="K383" s="905"/>
      <c r="L383" s="905"/>
      <c r="M383" s="905"/>
      <c r="N383" s="906"/>
      <c r="O383" s="906"/>
      <c r="P383" s="906"/>
      <c r="Q383" s="906"/>
      <c r="R383" s="905"/>
      <c r="S383" s="905"/>
      <c r="T383" s="905"/>
      <c r="U383" s="905"/>
      <c r="V383" s="905"/>
      <c r="W383" s="905"/>
    </row>
    <row r="384" spans="1:23" ht="13.5" thickBot="1">
      <c r="A384" s="903"/>
      <c r="B384" s="904"/>
      <c r="C384" s="904"/>
      <c r="D384" s="904"/>
      <c r="E384" s="904"/>
      <c r="F384" s="905"/>
      <c r="G384" s="905"/>
      <c r="H384" s="378"/>
      <c r="I384" s="905"/>
      <c r="J384" s="905"/>
      <c r="K384" s="905"/>
      <c r="L384" s="905"/>
      <c r="M384" s="905"/>
      <c r="N384" s="906"/>
      <c r="O384" s="906"/>
      <c r="P384" s="906"/>
      <c r="Q384" s="906"/>
      <c r="R384" s="905"/>
      <c r="S384" s="905"/>
      <c r="T384" s="905"/>
      <c r="U384" s="905"/>
      <c r="V384" s="905"/>
      <c r="W384" s="905"/>
    </row>
    <row r="385" spans="1:23" ht="42.6" customHeight="1" thickBot="1">
      <c r="A385" s="905"/>
      <c r="B385" s="905"/>
      <c r="C385" s="2225" t="s">
        <v>17</v>
      </c>
      <c r="D385" s="2226"/>
      <c r="E385" s="2226"/>
      <c r="F385" s="2226"/>
      <c r="G385" s="2227"/>
      <c r="H385" s="2228" t="s">
        <v>690</v>
      </c>
      <c r="I385" s="2229"/>
      <c r="J385" s="2229"/>
      <c r="K385" s="2230"/>
      <c r="L385" s="905"/>
      <c r="M385" s="905"/>
      <c r="N385" s="905"/>
      <c r="O385" s="361"/>
      <c r="P385" s="905"/>
      <c r="Q385" s="905"/>
      <c r="R385" s="905"/>
      <c r="S385" s="905"/>
      <c r="T385" s="905"/>
      <c r="U385" s="905"/>
      <c r="V385" s="905"/>
      <c r="W385" s="905"/>
    </row>
    <row r="386" spans="1:23" ht="13.5" thickBot="1">
      <c r="A386" s="905"/>
      <c r="B386" s="905"/>
      <c r="C386" s="2184" t="s">
        <v>18</v>
      </c>
      <c r="D386" s="2185"/>
      <c r="E386" s="2185"/>
      <c r="F386" s="2185"/>
      <c r="G386" s="2186"/>
      <c r="H386" s="2187">
        <f>H387+H388+H389+H392+H390+H391</f>
        <v>23099.9</v>
      </c>
      <c r="I386" s="2188"/>
      <c r="J386" s="2188"/>
      <c r="K386" s="2189"/>
      <c r="L386" s="905"/>
      <c r="M386" s="905"/>
      <c r="N386" s="905"/>
      <c r="O386" s="361"/>
      <c r="P386" s="905"/>
      <c r="Q386" s="905"/>
      <c r="R386" s="905"/>
      <c r="S386" s="905"/>
      <c r="T386" s="905"/>
      <c r="U386" s="905"/>
      <c r="V386" s="905"/>
      <c r="W386" s="905"/>
    </row>
    <row r="387" spans="1:23">
      <c r="A387" s="905"/>
      <c r="B387" s="905"/>
      <c r="C387" s="2208" t="s">
        <v>65</v>
      </c>
      <c r="D387" s="2209"/>
      <c r="E387" s="2209"/>
      <c r="F387" s="2209"/>
      <c r="G387" s="2210"/>
      <c r="H387" s="2211">
        <v>2962.6</v>
      </c>
      <c r="I387" s="2212"/>
      <c r="J387" s="2212"/>
      <c r="K387" s="2213"/>
      <c r="L387" s="905"/>
      <c r="M387" s="905"/>
      <c r="N387" s="905"/>
      <c r="O387" s="361"/>
      <c r="P387" s="905"/>
      <c r="Q387" s="905"/>
      <c r="R387" s="905"/>
      <c r="S387" s="905"/>
      <c r="T387" s="905"/>
      <c r="U387" s="905"/>
      <c r="V387" s="905"/>
      <c r="W387" s="905"/>
    </row>
    <row r="388" spans="1:23">
      <c r="A388" s="905"/>
      <c r="B388" s="905"/>
      <c r="C388" s="2196" t="s">
        <v>251</v>
      </c>
      <c r="D388" s="2214"/>
      <c r="E388" s="2214"/>
      <c r="F388" s="2214"/>
      <c r="G388" s="2215"/>
      <c r="H388" s="2181"/>
      <c r="I388" s="2182"/>
      <c r="J388" s="2182"/>
      <c r="K388" s="2183"/>
      <c r="L388" s="905"/>
      <c r="M388" s="905"/>
      <c r="N388" s="905"/>
      <c r="O388" s="361"/>
      <c r="P388" s="905"/>
      <c r="Q388" s="905"/>
      <c r="R388" s="905"/>
      <c r="S388" s="905"/>
      <c r="T388" s="905"/>
      <c r="U388" s="905"/>
      <c r="V388" s="905"/>
      <c r="W388" s="905"/>
    </row>
    <row r="389" spans="1:23">
      <c r="A389" s="905"/>
      <c r="B389" s="905"/>
      <c r="C389" s="2190" t="s">
        <v>130</v>
      </c>
      <c r="D389" s="2191"/>
      <c r="E389" s="2191"/>
      <c r="F389" s="2191"/>
      <c r="G389" s="2195"/>
      <c r="H389" s="2181">
        <v>0</v>
      </c>
      <c r="I389" s="2182"/>
      <c r="J389" s="2182"/>
      <c r="K389" s="2183"/>
      <c r="L389" s="905"/>
      <c r="M389" s="905"/>
      <c r="N389" s="905"/>
      <c r="O389" s="361"/>
      <c r="P389" s="905"/>
      <c r="Q389" s="905"/>
      <c r="R389" s="905"/>
      <c r="S389" s="905"/>
      <c r="T389" s="905"/>
      <c r="U389" s="905"/>
      <c r="V389" s="905"/>
      <c r="W389" s="905"/>
    </row>
    <row r="390" spans="1:23" ht="27" customHeight="1">
      <c r="A390" s="905"/>
      <c r="B390" s="905"/>
      <c r="C390" s="2196" t="s">
        <v>252</v>
      </c>
      <c r="D390" s="2197"/>
      <c r="E390" s="2197"/>
      <c r="F390" s="2197"/>
      <c r="G390" s="2198"/>
      <c r="H390" s="2199">
        <v>3981.5</v>
      </c>
      <c r="I390" s="2200"/>
      <c r="J390" s="2200"/>
      <c r="K390" s="2201"/>
      <c r="L390" s="905"/>
      <c r="M390" s="905"/>
      <c r="N390" s="905"/>
      <c r="O390" s="361"/>
      <c r="P390" s="905"/>
      <c r="Q390" s="905"/>
      <c r="R390" s="905"/>
      <c r="S390" s="905"/>
      <c r="T390" s="905"/>
      <c r="U390" s="905"/>
      <c r="V390" s="905"/>
      <c r="W390" s="905"/>
    </row>
    <row r="391" spans="1:23">
      <c r="A391" s="905"/>
      <c r="B391" s="905"/>
      <c r="C391" s="2202" t="s">
        <v>67</v>
      </c>
      <c r="D391" s="2203"/>
      <c r="E391" s="2203"/>
      <c r="F391" s="2203"/>
      <c r="G391" s="2204"/>
      <c r="H391" s="2205">
        <v>2237.4</v>
      </c>
      <c r="I391" s="2206"/>
      <c r="J391" s="2206"/>
      <c r="K391" s="2207"/>
      <c r="L391" s="905"/>
      <c r="M391" s="905"/>
      <c r="N391" s="905"/>
      <c r="O391" s="361"/>
      <c r="P391" s="905"/>
      <c r="Q391" s="905"/>
      <c r="R391" s="905"/>
      <c r="S391" s="905"/>
      <c r="T391" s="905"/>
      <c r="U391" s="905"/>
      <c r="V391" s="905"/>
      <c r="W391" s="905"/>
    </row>
    <row r="392" spans="1:23" ht="13.5" thickBot="1">
      <c r="A392" s="905"/>
      <c r="B392" s="905"/>
      <c r="C392" s="2178" t="s">
        <v>68</v>
      </c>
      <c r="D392" s="2179"/>
      <c r="E392" s="2179"/>
      <c r="F392" s="2179"/>
      <c r="G392" s="2180"/>
      <c r="H392" s="2181">
        <v>13918.4</v>
      </c>
      <c r="I392" s="2182"/>
      <c r="J392" s="2182"/>
      <c r="K392" s="2183"/>
      <c r="L392" s="905"/>
      <c r="M392" s="379"/>
      <c r="N392" s="905"/>
      <c r="O392" s="361"/>
      <c r="P392" s="905"/>
      <c r="Q392" s="905"/>
      <c r="R392" s="905"/>
      <c r="S392" s="905"/>
      <c r="T392" s="905"/>
      <c r="U392" s="905"/>
      <c r="V392" s="905"/>
      <c r="W392" s="905"/>
    </row>
    <row r="393" spans="1:23" ht="13.5" thickBot="1">
      <c r="A393" s="905"/>
      <c r="B393" s="905"/>
      <c r="C393" s="2184" t="s">
        <v>19</v>
      </c>
      <c r="D393" s="2185"/>
      <c r="E393" s="2185"/>
      <c r="F393" s="2185"/>
      <c r="G393" s="2186"/>
      <c r="H393" s="2187">
        <f>SUM(H394:K394)</f>
        <v>0</v>
      </c>
      <c r="I393" s="2188"/>
      <c r="J393" s="2188"/>
      <c r="K393" s="2189"/>
      <c r="L393" s="905"/>
      <c r="M393" s="905"/>
      <c r="N393" s="905"/>
      <c r="O393" s="361"/>
      <c r="P393" s="905"/>
      <c r="Q393" s="905"/>
      <c r="R393" s="905"/>
      <c r="S393" s="905"/>
      <c r="T393" s="905"/>
      <c r="U393" s="905"/>
      <c r="V393" s="905"/>
      <c r="W393" s="905"/>
    </row>
    <row r="394" spans="1:23" ht="13.5" thickBot="1">
      <c r="A394" s="905"/>
      <c r="B394" s="905"/>
      <c r="C394" s="2190" t="s">
        <v>69</v>
      </c>
      <c r="D394" s="2191"/>
      <c r="E394" s="2191"/>
      <c r="F394" s="2191"/>
      <c r="G394" s="2192"/>
      <c r="H394" s="2193"/>
      <c r="I394" s="2193"/>
      <c r="J394" s="2193"/>
      <c r="K394" s="2194"/>
      <c r="L394" s="905"/>
      <c r="M394" s="905"/>
      <c r="N394" s="905"/>
      <c r="O394" s="361"/>
      <c r="P394" s="905"/>
      <c r="Q394" s="905"/>
      <c r="R394" s="905"/>
      <c r="S394" s="905"/>
      <c r="T394" s="905"/>
      <c r="U394" s="905"/>
      <c r="V394" s="905"/>
      <c r="W394" s="905"/>
    </row>
    <row r="395" spans="1:23" ht="13.5" thickBot="1">
      <c r="A395" s="905"/>
      <c r="B395" s="905"/>
      <c r="C395" s="2173" t="s">
        <v>20</v>
      </c>
      <c r="D395" s="2174"/>
      <c r="E395" s="2174"/>
      <c r="F395" s="2174"/>
      <c r="G395" s="2175"/>
      <c r="H395" s="2176">
        <f>H393+H386</f>
        <v>23099.9</v>
      </c>
      <c r="I395" s="2176"/>
      <c r="J395" s="2176"/>
      <c r="K395" s="2177"/>
      <c r="L395" s="905"/>
      <c r="M395" s="905"/>
      <c r="N395" s="905"/>
      <c r="O395" s="361"/>
      <c r="P395" s="905"/>
      <c r="Q395" s="905"/>
      <c r="R395" s="905"/>
      <c r="S395" s="905"/>
      <c r="T395" s="905"/>
      <c r="U395" s="905"/>
      <c r="V395" s="905"/>
      <c r="W395" s="905"/>
    </row>
    <row r="396" spans="1:23">
      <c r="H396" s="541"/>
      <c r="I396" s="1964"/>
      <c r="J396" s="541"/>
      <c r="K396" s="541"/>
    </row>
  </sheetData>
  <mergeCells count="526">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60:A63"/>
    <mergeCell ref="B60:B63"/>
    <mergeCell ref="C60:C63"/>
    <mergeCell ref="D60:D63"/>
    <mergeCell ref="E60:E63"/>
    <mergeCell ref="F60:F63"/>
    <mergeCell ref="A56:A59"/>
    <mergeCell ref="B56:B59"/>
    <mergeCell ref="C56:C59"/>
    <mergeCell ref="D56:D59"/>
    <mergeCell ref="E56:E59"/>
    <mergeCell ref="F56:F59"/>
    <mergeCell ref="A68:A71"/>
    <mergeCell ref="B68:B71"/>
    <mergeCell ref="C68:C71"/>
    <mergeCell ref="D68:D71"/>
    <mergeCell ref="E68:E71"/>
    <mergeCell ref="F68:F71"/>
    <mergeCell ref="A64:A67"/>
    <mergeCell ref="B64:B67"/>
    <mergeCell ref="C64:C67"/>
    <mergeCell ref="D64:D67"/>
    <mergeCell ref="E64:E67"/>
    <mergeCell ref="F64:F67"/>
    <mergeCell ref="A76:A79"/>
    <mergeCell ref="B76:B79"/>
    <mergeCell ref="C76:C79"/>
    <mergeCell ref="D76:D79"/>
    <mergeCell ref="E76:E79"/>
    <mergeCell ref="F76:F79"/>
    <mergeCell ref="A72:A75"/>
    <mergeCell ref="B72:B75"/>
    <mergeCell ref="C72:C75"/>
    <mergeCell ref="D72:D75"/>
    <mergeCell ref="E72:E75"/>
    <mergeCell ref="F72:F75"/>
    <mergeCell ref="A85:A88"/>
    <mergeCell ref="B85:B88"/>
    <mergeCell ref="C85:C88"/>
    <mergeCell ref="D85:D88"/>
    <mergeCell ref="E85:E88"/>
    <mergeCell ref="F85:F88"/>
    <mergeCell ref="A80:A84"/>
    <mergeCell ref="B80:B84"/>
    <mergeCell ref="C80:C84"/>
    <mergeCell ref="D80:D84"/>
    <mergeCell ref="E80:E84"/>
    <mergeCell ref="F80:F84"/>
    <mergeCell ref="A93:A96"/>
    <mergeCell ref="B93:B96"/>
    <mergeCell ref="C93:C96"/>
    <mergeCell ref="D93:D96"/>
    <mergeCell ref="E93:E96"/>
    <mergeCell ref="F93:F96"/>
    <mergeCell ref="A89:A92"/>
    <mergeCell ref="B89:B92"/>
    <mergeCell ref="C89:C92"/>
    <mergeCell ref="D89:D92"/>
    <mergeCell ref="E89:E92"/>
    <mergeCell ref="F89:F92"/>
    <mergeCell ref="A101:A104"/>
    <mergeCell ref="B101:B104"/>
    <mergeCell ref="C101:C104"/>
    <mergeCell ref="D101:D104"/>
    <mergeCell ref="E101:E104"/>
    <mergeCell ref="F101:F104"/>
    <mergeCell ref="A97:A100"/>
    <mergeCell ref="B97:B100"/>
    <mergeCell ref="C97:C100"/>
    <mergeCell ref="D97:D100"/>
    <mergeCell ref="E97:E100"/>
    <mergeCell ref="F97:F100"/>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54:A157"/>
    <mergeCell ref="B154:B157"/>
    <mergeCell ref="C154:C157"/>
    <mergeCell ref="D154:D157"/>
    <mergeCell ref="E154:E157"/>
    <mergeCell ref="F154:F157"/>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A167:A171"/>
    <mergeCell ref="B167:B171"/>
    <mergeCell ref="C167:C171"/>
    <mergeCell ref="D167:D171"/>
    <mergeCell ref="E167:E171"/>
    <mergeCell ref="F167:F171"/>
    <mergeCell ref="C158:G158"/>
    <mergeCell ref="B159:G159"/>
    <mergeCell ref="B160:Q160"/>
    <mergeCell ref="C161:Q161"/>
    <mergeCell ref="A162:A166"/>
    <mergeCell ref="B162:B166"/>
    <mergeCell ref="C162:C166"/>
    <mergeCell ref="D162:D166"/>
    <mergeCell ref="E162:E166"/>
    <mergeCell ref="F162:F166"/>
    <mergeCell ref="A176:A179"/>
    <mergeCell ref="B176:B179"/>
    <mergeCell ref="C176:C179"/>
    <mergeCell ref="D176:D179"/>
    <mergeCell ref="E176:E179"/>
    <mergeCell ref="F176:F179"/>
    <mergeCell ref="A172:A175"/>
    <mergeCell ref="B172:B175"/>
    <mergeCell ref="C172:C175"/>
    <mergeCell ref="D172:D175"/>
    <mergeCell ref="E172:E175"/>
    <mergeCell ref="F172:F175"/>
    <mergeCell ref="D189:D192"/>
    <mergeCell ref="E189:E192"/>
    <mergeCell ref="A185:A188"/>
    <mergeCell ref="B185:B188"/>
    <mergeCell ref="C185:C188"/>
    <mergeCell ref="D185:D188"/>
    <mergeCell ref="E185:E188"/>
    <mergeCell ref="F185:F188"/>
    <mergeCell ref="A180:A184"/>
    <mergeCell ref="B180:B184"/>
    <mergeCell ref="C180:C184"/>
    <mergeCell ref="D180:D184"/>
    <mergeCell ref="E180:E184"/>
    <mergeCell ref="F180:F184"/>
    <mergeCell ref="A197:A200"/>
    <mergeCell ref="B197:B200"/>
    <mergeCell ref="C197:C200"/>
    <mergeCell ref="D197:D200"/>
    <mergeCell ref="E197:E200"/>
    <mergeCell ref="F197:F200"/>
    <mergeCell ref="A193:A196"/>
    <mergeCell ref="B193:B196"/>
    <mergeCell ref="C193:C196"/>
    <mergeCell ref="D193:D196"/>
    <mergeCell ref="E193:E196"/>
    <mergeCell ref="F193:F196"/>
    <mergeCell ref="A205:A209"/>
    <mergeCell ref="B205:B209"/>
    <mergeCell ref="C205:C209"/>
    <mergeCell ref="D205:D209"/>
    <mergeCell ref="E205:E209"/>
    <mergeCell ref="F205:F209"/>
    <mergeCell ref="A201:A204"/>
    <mergeCell ref="B201:B204"/>
    <mergeCell ref="C201:C204"/>
    <mergeCell ref="D201:D204"/>
    <mergeCell ref="E201:E204"/>
    <mergeCell ref="F201:F204"/>
    <mergeCell ref="A214:A217"/>
    <mergeCell ref="B214:B217"/>
    <mergeCell ref="C214:C217"/>
    <mergeCell ref="D214:D217"/>
    <mergeCell ref="E214:E217"/>
    <mergeCell ref="F214:F217"/>
    <mergeCell ref="A210:A213"/>
    <mergeCell ref="B210:B213"/>
    <mergeCell ref="C210:C213"/>
    <mergeCell ref="D210:D213"/>
    <mergeCell ref="E210:E213"/>
    <mergeCell ref="F210:F213"/>
    <mergeCell ref="E222:E225"/>
    <mergeCell ref="F222:F225"/>
    <mergeCell ref="A226:A251"/>
    <mergeCell ref="B226:B251"/>
    <mergeCell ref="C226:C251"/>
    <mergeCell ref="D226:D251"/>
    <mergeCell ref="E226:E251"/>
    <mergeCell ref="F226:F251"/>
    <mergeCell ref="D218:D221"/>
    <mergeCell ref="C219:C221"/>
    <mergeCell ref="A222:A225"/>
    <mergeCell ref="B222:B225"/>
    <mergeCell ref="C222:C225"/>
    <mergeCell ref="D222:D225"/>
    <mergeCell ref="N226:N227"/>
    <mergeCell ref="N228:N229"/>
    <mergeCell ref="C252:G252"/>
    <mergeCell ref="C253:Q253"/>
    <mergeCell ref="A254:A259"/>
    <mergeCell ref="B254:B259"/>
    <mergeCell ref="C254:C259"/>
    <mergeCell ref="D254:D259"/>
    <mergeCell ref="E254:E259"/>
    <mergeCell ref="F254:F259"/>
    <mergeCell ref="A264:A267"/>
    <mergeCell ref="B264:B267"/>
    <mergeCell ref="C264:C267"/>
    <mergeCell ref="D264:D267"/>
    <mergeCell ref="E264:E267"/>
    <mergeCell ref="F264:F267"/>
    <mergeCell ref="A260:A263"/>
    <mergeCell ref="B260:B263"/>
    <mergeCell ref="C260:C263"/>
    <mergeCell ref="D260:D263"/>
    <mergeCell ref="E260:E263"/>
    <mergeCell ref="F260:F263"/>
    <mergeCell ref="A272:A275"/>
    <mergeCell ref="B272:B275"/>
    <mergeCell ref="C272:C275"/>
    <mergeCell ref="D272:D275"/>
    <mergeCell ref="E272:E275"/>
    <mergeCell ref="F272:F275"/>
    <mergeCell ref="A268:A271"/>
    <mergeCell ref="B268:B271"/>
    <mergeCell ref="C268:C271"/>
    <mergeCell ref="D268:D271"/>
    <mergeCell ref="E268:E271"/>
    <mergeCell ref="F268:F271"/>
    <mergeCell ref="A280:A284"/>
    <mergeCell ref="B280:B284"/>
    <mergeCell ref="C280:C284"/>
    <mergeCell ref="D280:D284"/>
    <mergeCell ref="E280:E284"/>
    <mergeCell ref="F280:F284"/>
    <mergeCell ref="A276:A279"/>
    <mergeCell ref="B276:B279"/>
    <mergeCell ref="C276:C279"/>
    <mergeCell ref="D276:D279"/>
    <mergeCell ref="E276:E279"/>
    <mergeCell ref="F276:F279"/>
    <mergeCell ref="A290:A294"/>
    <mergeCell ref="B290:B294"/>
    <mergeCell ref="C290:C294"/>
    <mergeCell ref="D290:D294"/>
    <mergeCell ref="E290:E294"/>
    <mergeCell ref="F290:F294"/>
    <mergeCell ref="A285:A289"/>
    <mergeCell ref="B285:B289"/>
    <mergeCell ref="C285:C289"/>
    <mergeCell ref="D285:D289"/>
    <mergeCell ref="E285:E289"/>
    <mergeCell ref="F285:F289"/>
    <mergeCell ref="A299:A302"/>
    <mergeCell ref="B299:B302"/>
    <mergeCell ref="C299:C302"/>
    <mergeCell ref="D299:D302"/>
    <mergeCell ref="E299:E302"/>
    <mergeCell ref="F299:F302"/>
    <mergeCell ref="A295:A298"/>
    <mergeCell ref="B295:B298"/>
    <mergeCell ref="C295:C298"/>
    <mergeCell ref="D295:D298"/>
    <mergeCell ref="E295:E298"/>
    <mergeCell ref="F295:F298"/>
    <mergeCell ref="A308:A312"/>
    <mergeCell ref="B308:B312"/>
    <mergeCell ref="C308:C312"/>
    <mergeCell ref="D308:D312"/>
    <mergeCell ref="E308:E312"/>
    <mergeCell ref="F308:F312"/>
    <mergeCell ref="A303:A307"/>
    <mergeCell ref="B303:B307"/>
    <mergeCell ref="C303:C307"/>
    <mergeCell ref="D303:D307"/>
    <mergeCell ref="E303:E307"/>
    <mergeCell ref="F303:F307"/>
    <mergeCell ref="A318:A322"/>
    <mergeCell ref="B318:B322"/>
    <mergeCell ref="C318:C322"/>
    <mergeCell ref="D318:D322"/>
    <mergeCell ref="E318:E322"/>
    <mergeCell ref="F318:F322"/>
    <mergeCell ref="A313:A317"/>
    <mergeCell ref="B313:B317"/>
    <mergeCell ref="C313:C317"/>
    <mergeCell ref="D313:D317"/>
    <mergeCell ref="E313:E317"/>
    <mergeCell ref="F313:F317"/>
    <mergeCell ref="A328:A332"/>
    <mergeCell ref="B328:B332"/>
    <mergeCell ref="C328:C332"/>
    <mergeCell ref="D328:D332"/>
    <mergeCell ref="E328:E332"/>
    <mergeCell ref="F328:F332"/>
    <mergeCell ref="A323:A327"/>
    <mergeCell ref="B323:B327"/>
    <mergeCell ref="C323:C327"/>
    <mergeCell ref="D323:D327"/>
    <mergeCell ref="E323:E327"/>
    <mergeCell ref="F323:F327"/>
    <mergeCell ref="F343:F346"/>
    <mergeCell ref="A338:A342"/>
    <mergeCell ref="B338:B342"/>
    <mergeCell ref="C338:C342"/>
    <mergeCell ref="D338:D342"/>
    <mergeCell ref="E338:E342"/>
    <mergeCell ref="F338:F342"/>
    <mergeCell ref="A333:A337"/>
    <mergeCell ref="B333:B337"/>
    <mergeCell ref="C333:C337"/>
    <mergeCell ref="D333:D337"/>
    <mergeCell ref="E333:E337"/>
    <mergeCell ref="F333:F337"/>
    <mergeCell ref="D347:D350"/>
    <mergeCell ref="E347:E350"/>
    <mergeCell ref="A351:A354"/>
    <mergeCell ref="B351:B354"/>
    <mergeCell ref="C351:C354"/>
    <mergeCell ref="D351:D354"/>
    <mergeCell ref="E351:E354"/>
    <mergeCell ref="A343:A346"/>
    <mergeCell ref="B343:B346"/>
    <mergeCell ref="C343:C346"/>
    <mergeCell ref="D343:D346"/>
    <mergeCell ref="E343:E346"/>
    <mergeCell ref="A357:A359"/>
    <mergeCell ref="B357:B359"/>
    <mergeCell ref="C357:C359"/>
    <mergeCell ref="D357:D359"/>
    <mergeCell ref="E357:E359"/>
    <mergeCell ref="F357:F359"/>
    <mergeCell ref="F351:F354"/>
    <mergeCell ref="N351:N352"/>
    <mergeCell ref="A355:A356"/>
    <mergeCell ref="B355:B356"/>
    <mergeCell ref="C355:C356"/>
    <mergeCell ref="D355:D356"/>
    <mergeCell ref="E355:E356"/>
    <mergeCell ref="F355:F356"/>
    <mergeCell ref="A364:A367"/>
    <mergeCell ref="B364:B367"/>
    <mergeCell ref="C364:C367"/>
    <mergeCell ref="D364:D367"/>
    <mergeCell ref="E364:E367"/>
    <mergeCell ref="F364:F367"/>
    <mergeCell ref="A360:A363"/>
    <mergeCell ref="B360:B363"/>
    <mergeCell ref="C360:C363"/>
    <mergeCell ref="D360:D363"/>
    <mergeCell ref="E360:E363"/>
    <mergeCell ref="F360:F363"/>
    <mergeCell ref="N382:Q382"/>
    <mergeCell ref="C385:G385"/>
    <mergeCell ref="H385:K385"/>
    <mergeCell ref="D368:D371"/>
    <mergeCell ref="E368:E371"/>
    <mergeCell ref="F368:F371"/>
    <mergeCell ref="A376:A379"/>
    <mergeCell ref="B376:B379"/>
    <mergeCell ref="C376:C379"/>
    <mergeCell ref="D376:D379"/>
    <mergeCell ref="E376:E379"/>
    <mergeCell ref="F376:F379"/>
    <mergeCell ref="A372:A375"/>
    <mergeCell ref="B372:B375"/>
    <mergeCell ref="C372:C375"/>
    <mergeCell ref="D372:D375"/>
    <mergeCell ref="E372:E375"/>
    <mergeCell ref="F372:F375"/>
    <mergeCell ref="C386:G386"/>
    <mergeCell ref="H386:K386"/>
    <mergeCell ref="C387:G387"/>
    <mergeCell ref="H387:K387"/>
    <mergeCell ref="C388:G388"/>
    <mergeCell ref="H388:K388"/>
    <mergeCell ref="C380:G380"/>
    <mergeCell ref="B381:G381"/>
    <mergeCell ref="B382:G382"/>
    <mergeCell ref="C395:G395"/>
    <mergeCell ref="H395:K395"/>
    <mergeCell ref="C392:G392"/>
    <mergeCell ref="H392:K392"/>
    <mergeCell ref="C393:G393"/>
    <mergeCell ref="H393:K393"/>
    <mergeCell ref="C394:G394"/>
    <mergeCell ref="H394:K394"/>
    <mergeCell ref="C389:G389"/>
    <mergeCell ref="H389:K389"/>
    <mergeCell ref="C390:G390"/>
    <mergeCell ref="H390:K390"/>
    <mergeCell ref="C391:G391"/>
    <mergeCell ref="H391:K391"/>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4"/>
  <sheetViews>
    <sheetView zoomScaleNormal="100" workbookViewId="0">
      <selection activeCell="G19" sqref="G19"/>
    </sheetView>
  </sheetViews>
  <sheetFormatPr defaultRowHeight="12.75"/>
  <cols>
    <col min="1" max="1" width="2.7109375" customWidth="1"/>
    <col min="2" max="2" width="3" customWidth="1"/>
    <col min="3" max="3" width="3.140625" customWidth="1"/>
    <col min="4" max="4" width="30.85546875" customWidth="1"/>
    <col min="5" max="5" width="8.28515625" customWidth="1"/>
    <col min="6" max="6" width="3.5703125" customWidth="1"/>
    <col min="7" max="7" width="5.5703125" customWidth="1"/>
    <col min="8" max="8" width="6.140625" customWidth="1"/>
    <col min="9" max="9" width="6.85546875" customWidth="1"/>
    <col min="10" max="10" width="4.5703125" customWidth="1"/>
    <col min="11" max="11" width="4.7109375" customWidth="1"/>
    <col min="12" max="12" width="6.140625" customWidth="1"/>
    <col min="13" max="13" width="5.85546875" customWidth="1"/>
    <col min="14" max="14" width="28.42578125" customWidth="1"/>
    <col min="15" max="15" width="4.5703125" customWidth="1"/>
    <col min="16" max="16" width="4.42578125" bestFit="1" customWidth="1"/>
    <col min="17" max="17" width="4.140625" customWidth="1"/>
  </cols>
  <sheetData>
    <row r="1" spans="1:23" ht="43.9" customHeight="1">
      <c r="A1" s="902"/>
      <c r="B1" s="902"/>
      <c r="C1" s="902"/>
      <c r="D1" s="902"/>
      <c r="E1" s="380"/>
      <c r="F1" s="902"/>
      <c r="G1" s="907"/>
      <c r="H1" s="902"/>
      <c r="I1" s="902"/>
      <c r="J1" s="902"/>
      <c r="K1" s="902"/>
      <c r="L1" s="2441"/>
      <c r="M1" s="2442"/>
      <c r="N1" s="2442"/>
      <c r="O1" s="2442"/>
      <c r="P1" s="2442"/>
      <c r="Q1" s="2442"/>
      <c r="R1" s="928"/>
      <c r="S1" s="928"/>
      <c r="T1" s="928"/>
      <c r="U1" s="928"/>
      <c r="V1" s="928"/>
      <c r="W1" s="928"/>
    </row>
    <row r="2" spans="1:23" ht="15.75">
      <c r="A2" s="902"/>
      <c r="B2" s="902"/>
      <c r="C2" s="902"/>
      <c r="D2" s="538" t="s">
        <v>699</v>
      </c>
      <c r="E2" s="1273"/>
      <c r="F2" s="538"/>
      <c r="G2" s="1274"/>
      <c r="H2" s="538"/>
      <c r="I2" s="538"/>
      <c r="J2" s="902"/>
      <c r="K2" s="902"/>
      <c r="L2" s="978"/>
      <c r="M2" s="960"/>
      <c r="N2" s="960"/>
      <c r="O2" s="960"/>
      <c r="P2" s="960"/>
      <c r="Q2" s="960"/>
      <c r="R2" s="928"/>
      <c r="S2" s="928"/>
      <c r="T2" s="928"/>
      <c r="U2" s="928"/>
      <c r="V2" s="928"/>
      <c r="W2" s="928"/>
    </row>
    <row r="3" spans="1:23" ht="13.5" thickBot="1">
      <c r="A3" s="17"/>
      <c r="B3" s="18"/>
      <c r="C3" s="18"/>
      <c r="D3" s="2443" t="s">
        <v>34</v>
      </c>
      <c r="E3" s="2443"/>
      <c r="F3" s="2443"/>
      <c r="G3" s="2443"/>
      <c r="H3" s="2443"/>
      <c r="I3" s="2443"/>
      <c r="J3" s="2443"/>
      <c r="K3" s="2443"/>
      <c r="L3" s="2443"/>
      <c r="M3" s="2443"/>
      <c r="N3" s="2443"/>
      <c r="O3" s="2443"/>
      <c r="P3" s="2443"/>
      <c r="Q3" s="2443"/>
      <c r="R3" s="2443"/>
      <c r="S3" s="2443"/>
      <c r="T3" s="2443"/>
      <c r="U3" s="2443"/>
      <c r="V3" s="2443"/>
      <c r="W3" s="2443"/>
    </row>
    <row r="4" spans="1:23" ht="25.15" customHeight="1">
      <c r="A4" s="1984" t="s">
        <v>0</v>
      </c>
      <c r="B4" s="1987" t="s">
        <v>1</v>
      </c>
      <c r="C4" s="1987" t="s">
        <v>2</v>
      </c>
      <c r="D4" s="1990" t="s">
        <v>3</v>
      </c>
      <c r="E4" s="1993" t="s">
        <v>4</v>
      </c>
      <c r="F4" s="1996" t="s">
        <v>5</v>
      </c>
      <c r="G4" s="1999" t="s">
        <v>6</v>
      </c>
      <c r="H4" s="2002" t="s">
        <v>756</v>
      </c>
      <c r="I4" s="2003"/>
      <c r="J4" s="2003"/>
      <c r="K4" s="2004"/>
      <c r="L4" s="2444" t="s">
        <v>757</v>
      </c>
      <c r="M4" s="2438" t="s">
        <v>758</v>
      </c>
      <c r="N4" s="2030" t="s">
        <v>21</v>
      </c>
      <c r="O4" s="2031"/>
      <c r="P4" s="2031"/>
      <c r="Q4" s="2032"/>
      <c r="R4" s="66"/>
      <c r="S4" s="66"/>
      <c r="T4" s="66"/>
      <c r="U4" s="66"/>
      <c r="V4" s="66"/>
      <c r="W4" s="66"/>
    </row>
    <row r="5" spans="1:23" ht="13.15" customHeight="1">
      <c r="A5" s="1985"/>
      <c r="B5" s="1988"/>
      <c r="C5" s="1988"/>
      <c r="D5" s="1991"/>
      <c r="E5" s="1994"/>
      <c r="F5" s="1997"/>
      <c r="G5" s="2000"/>
      <c r="H5" s="2033" t="s">
        <v>7</v>
      </c>
      <c r="I5" s="2035" t="s">
        <v>8</v>
      </c>
      <c r="J5" s="2035"/>
      <c r="K5" s="2036" t="s">
        <v>140</v>
      </c>
      <c r="L5" s="2445"/>
      <c r="M5" s="2439"/>
      <c r="N5" s="2038" t="s">
        <v>33</v>
      </c>
      <c r="O5" s="2040" t="s">
        <v>9</v>
      </c>
      <c r="P5" s="2040"/>
      <c r="Q5" s="2041"/>
      <c r="R5" s="66"/>
      <c r="S5" s="66"/>
      <c r="T5" s="66"/>
      <c r="U5" s="66"/>
      <c r="V5" s="66"/>
      <c r="W5" s="66"/>
    </row>
    <row r="6" spans="1:23" ht="123" customHeight="1" thickBot="1">
      <c r="A6" s="1986"/>
      <c r="B6" s="1989"/>
      <c r="C6" s="1989"/>
      <c r="D6" s="1992"/>
      <c r="E6" s="1995"/>
      <c r="F6" s="1998"/>
      <c r="G6" s="2001"/>
      <c r="H6" s="2034"/>
      <c r="I6" s="1730" t="s">
        <v>7</v>
      </c>
      <c r="J6" s="1731" t="s">
        <v>10</v>
      </c>
      <c r="K6" s="2037"/>
      <c r="L6" s="2446"/>
      <c r="M6" s="2440"/>
      <c r="N6" s="2039"/>
      <c r="O6" s="908" t="s">
        <v>55</v>
      </c>
      <c r="P6" s="908" t="s">
        <v>132</v>
      </c>
      <c r="Q6" s="909" t="s">
        <v>686</v>
      </c>
      <c r="R6" s="66"/>
      <c r="S6" s="66"/>
      <c r="T6" s="66"/>
      <c r="U6" s="66"/>
      <c r="V6" s="66"/>
      <c r="W6" s="66"/>
    </row>
    <row r="7" spans="1:23" ht="13.5" thickBot="1">
      <c r="A7" s="910" t="s">
        <v>11</v>
      </c>
      <c r="B7" s="2008" t="s">
        <v>700</v>
      </c>
      <c r="C7" s="2008"/>
      <c r="D7" s="2008"/>
      <c r="E7" s="2008"/>
      <c r="F7" s="2008"/>
      <c r="G7" s="2008"/>
      <c r="H7" s="2008"/>
      <c r="I7" s="2008"/>
      <c r="J7" s="2008"/>
      <c r="K7" s="2008"/>
      <c r="L7" s="2008"/>
      <c r="M7" s="2008"/>
      <c r="N7" s="2008"/>
      <c r="O7" s="2008"/>
      <c r="P7" s="2008"/>
      <c r="Q7" s="2009"/>
      <c r="R7" s="66"/>
      <c r="S7" s="66"/>
      <c r="T7" s="66"/>
      <c r="U7" s="66"/>
      <c r="V7" s="66"/>
      <c r="W7" s="66"/>
    </row>
    <row r="8" spans="1:23" ht="13.9" customHeight="1" thickBot="1">
      <c r="A8" s="911" t="s">
        <v>11</v>
      </c>
      <c r="B8" s="912" t="s">
        <v>11</v>
      </c>
      <c r="C8" s="2010" t="s">
        <v>701</v>
      </c>
      <c r="D8" s="2010"/>
      <c r="E8" s="2010"/>
      <c r="F8" s="2010"/>
      <c r="G8" s="2010"/>
      <c r="H8" s="2010"/>
      <c r="I8" s="2010"/>
      <c r="J8" s="2010"/>
      <c r="K8" s="2010"/>
      <c r="L8" s="2010"/>
      <c r="M8" s="2010"/>
      <c r="N8" s="2010"/>
      <c r="O8" s="2010"/>
      <c r="P8" s="2010"/>
      <c r="Q8" s="2011"/>
      <c r="R8" s="66"/>
      <c r="S8" s="66"/>
      <c r="T8" s="66"/>
      <c r="U8" s="66"/>
      <c r="V8" s="66"/>
      <c r="W8" s="66"/>
    </row>
    <row r="9" spans="1:23">
      <c r="A9" s="2374" t="s">
        <v>11</v>
      </c>
      <c r="B9" s="2376" t="s">
        <v>11</v>
      </c>
      <c r="C9" s="2042" t="s">
        <v>11</v>
      </c>
      <c r="D9" s="2412" t="s">
        <v>702</v>
      </c>
      <c r="E9" s="2060" t="s">
        <v>41</v>
      </c>
      <c r="F9" s="2062" t="s">
        <v>212</v>
      </c>
      <c r="G9" s="2422" t="s">
        <v>703</v>
      </c>
      <c r="H9" s="2424">
        <f>I9+K9</f>
        <v>0</v>
      </c>
      <c r="I9" s="2414">
        <v>0</v>
      </c>
      <c r="J9" s="2414">
        <v>0</v>
      </c>
      <c r="K9" s="2416">
        <v>0</v>
      </c>
      <c r="L9" s="2418">
        <v>30</v>
      </c>
      <c r="M9" s="2418">
        <v>30</v>
      </c>
      <c r="N9" s="2435" t="s">
        <v>704</v>
      </c>
      <c r="O9" s="2426">
        <v>0</v>
      </c>
      <c r="P9" s="2429">
        <v>300</v>
      </c>
      <c r="Q9" s="2432">
        <v>300</v>
      </c>
      <c r="R9" s="66"/>
      <c r="S9" s="66"/>
      <c r="T9" s="66"/>
      <c r="U9" s="66"/>
      <c r="V9" s="66"/>
      <c r="W9" s="66"/>
    </row>
    <row r="10" spans="1:23">
      <c r="A10" s="2384"/>
      <c r="B10" s="2075"/>
      <c r="C10" s="2054"/>
      <c r="D10" s="2420"/>
      <c r="E10" s="2056"/>
      <c r="F10" s="2063"/>
      <c r="G10" s="2423"/>
      <c r="H10" s="2425"/>
      <c r="I10" s="2415"/>
      <c r="J10" s="2415"/>
      <c r="K10" s="2417"/>
      <c r="L10" s="2419"/>
      <c r="M10" s="2419"/>
      <c r="N10" s="2436"/>
      <c r="O10" s="2427"/>
      <c r="P10" s="2430"/>
      <c r="Q10" s="2433"/>
      <c r="R10" s="66"/>
      <c r="S10" s="66"/>
      <c r="T10" s="76"/>
      <c r="U10" s="66"/>
      <c r="V10" s="66"/>
      <c r="W10" s="66"/>
    </row>
    <row r="11" spans="1:23" ht="13.5" thickBot="1">
      <c r="A11" s="2375"/>
      <c r="B11" s="2377"/>
      <c r="C11" s="2043"/>
      <c r="D11" s="2421"/>
      <c r="E11" s="2061"/>
      <c r="F11" s="2064"/>
      <c r="G11" s="914" t="s">
        <v>12</v>
      </c>
      <c r="H11" s="1275">
        <f t="shared" ref="H11:M11" si="0">H9</f>
        <v>0</v>
      </c>
      <c r="I11" s="1275">
        <f t="shared" si="0"/>
        <v>0</v>
      </c>
      <c r="J11" s="1275">
        <f t="shared" si="0"/>
        <v>0</v>
      </c>
      <c r="K11" s="1275">
        <f t="shared" si="0"/>
        <v>0</v>
      </c>
      <c r="L11" s="1275">
        <f t="shared" si="0"/>
        <v>30</v>
      </c>
      <c r="M11" s="1275">
        <f t="shared" si="0"/>
        <v>30</v>
      </c>
      <c r="N11" s="2437"/>
      <c r="O11" s="2428"/>
      <c r="P11" s="2431"/>
      <c r="Q11" s="2434"/>
      <c r="R11" s="81"/>
      <c r="S11" s="66"/>
      <c r="T11" s="76"/>
      <c r="U11" s="66"/>
      <c r="V11" s="66"/>
      <c r="W11" s="66"/>
    </row>
    <row r="12" spans="1:23" ht="13.15" customHeight="1">
      <c r="A12" s="1732" t="s">
        <v>11</v>
      </c>
      <c r="B12" s="1742" t="s">
        <v>11</v>
      </c>
      <c r="C12" s="2042" t="s">
        <v>36</v>
      </c>
      <c r="D12" s="2412" t="s">
        <v>705</v>
      </c>
      <c r="E12" s="2062" t="s">
        <v>41</v>
      </c>
      <c r="F12" s="2062" t="s">
        <v>212</v>
      </c>
      <c r="G12" s="1276" t="s">
        <v>706</v>
      </c>
      <c r="H12" s="1277">
        <f>I12+K12</f>
        <v>0</v>
      </c>
      <c r="I12" s="1278">
        <v>0</v>
      </c>
      <c r="J12" s="1278">
        <v>0</v>
      </c>
      <c r="K12" s="1278">
        <v>0</v>
      </c>
      <c r="L12" s="1279">
        <v>20</v>
      </c>
      <c r="M12" s="1279">
        <v>16</v>
      </c>
      <c r="N12" s="1280" t="s">
        <v>707</v>
      </c>
      <c r="O12" s="1281">
        <v>0</v>
      </c>
      <c r="P12" s="1091">
        <v>50</v>
      </c>
      <c r="Q12" s="1282">
        <v>46</v>
      </c>
      <c r="R12" s="81"/>
      <c r="S12" s="66"/>
      <c r="T12" s="76"/>
      <c r="U12" s="66"/>
      <c r="V12" s="66"/>
      <c r="W12" s="66"/>
    </row>
    <row r="13" spans="1:23" ht="24.75" thickBot="1">
      <c r="A13" s="1734"/>
      <c r="B13" s="933"/>
      <c r="C13" s="2043"/>
      <c r="D13" s="2413"/>
      <c r="E13" s="2064"/>
      <c r="F13" s="2064"/>
      <c r="G13" s="914" t="s">
        <v>12</v>
      </c>
      <c r="H13" s="1283">
        <f t="shared" ref="H13:M13" si="1">H12*1</f>
        <v>0</v>
      </c>
      <c r="I13" s="1283">
        <f t="shared" si="1"/>
        <v>0</v>
      </c>
      <c r="J13" s="1283">
        <f t="shared" si="1"/>
        <v>0</v>
      </c>
      <c r="K13" s="1283">
        <f t="shared" si="1"/>
        <v>0</v>
      </c>
      <c r="L13" s="1283">
        <f t="shared" si="1"/>
        <v>20</v>
      </c>
      <c r="M13" s="1283">
        <f t="shared" si="1"/>
        <v>16</v>
      </c>
      <c r="N13" s="1729" t="s">
        <v>708</v>
      </c>
      <c r="O13" s="1284">
        <v>0</v>
      </c>
      <c r="P13" s="402">
        <v>20</v>
      </c>
      <c r="Q13" s="1285">
        <v>20</v>
      </c>
      <c r="R13" s="81"/>
      <c r="S13" s="66"/>
      <c r="T13" s="76"/>
      <c r="U13" s="66"/>
      <c r="V13" s="66"/>
      <c r="W13" s="66"/>
    </row>
    <row r="14" spans="1:23" ht="13.15" customHeight="1">
      <c r="A14" s="1732" t="s">
        <v>11</v>
      </c>
      <c r="B14" s="1742" t="s">
        <v>11</v>
      </c>
      <c r="C14" s="2042" t="s">
        <v>58</v>
      </c>
      <c r="D14" s="2044" t="s">
        <v>709</v>
      </c>
      <c r="E14" s="2060" t="s">
        <v>41</v>
      </c>
      <c r="F14" s="2062" t="s">
        <v>212</v>
      </c>
      <c r="G14" s="1286" t="s">
        <v>706</v>
      </c>
      <c r="H14" s="1287">
        <f>I14+K14</f>
        <v>0</v>
      </c>
      <c r="I14" s="84">
        <v>0</v>
      </c>
      <c r="J14" s="84">
        <v>0</v>
      </c>
      <c r="K14" s="84">
        <v>0</v>
      </c>
      <c r="L14" s="85">
        <v>0.5</v>
      </c>
      <c r="M14" s="981">
        <v>0.5</v>
      </c>
      <c r="N14" s="2382" t="s">
        <v>710</v>
      </c>
      <c r="O14" s="2398" t="s">
        <v>76</v>
      </c>
      <c r="P14" s="2401" t="s">
        <v>567</v>
      </c>
      <c r="Q14" s="2404" t="s">
        <v>567</v>
      </c>
      <c r="R14" s="81"/>
      <c r="S14" s="66"/>
      <c r="T14" s="76"/>
      <c r="U14" s="66"/>
      <c r="V14" s="66"/>
      <c r="W14" s="66"/>
    </row>
    <row r="15" spans="1:23" ht="13.5" thickBot="1">
      <c r="A15" s="1733"/>
      <c r="B15" s="1743"/>
      <c r="C15" s="2054"/>
      <c r="D15" s="2045"/>
      <c r="E15" s="2061"/>
      <c r="F15" s="2064"/>
      <c r="G15" s="914" t="s">
        <v>12</v>
      </c>
      <c r="H15" s="1275">
        <f t="shared" ref="H15:M15" si="2">H14</f>
        <v>0</v>
      </c>
      <c r="I15" s="1275">
        <f t="shared" si="2"/>
        <v>0</v>
      </c>
      <c r="J15" s="1275">
        <f t="shared" si="2"/>
        <v>0</v>
      </c>
      <c r="K15" s="1275">
        <f t="shared" si="2"/>
        <v>0</v>
      </c>
      <c r="L15" s="1275">
        <f t="shared" si="2"/>
        <v>0.5</v>
      </c>
      <c r="M15" s="1275">
        <f t="shared" si="2"/>
        <v>0.5</v>
      </c>
      <c r="N15" s="2383"/>
      <c r="O15" s="2400"/>
      <c r="P15" s="2403"/>
      <c r="Q15" s="2406"/>
      <c r="R15" s="81"/>
      <c r="S15" s="66"/>
      <c r="T15" s="76"/>
      <c r="U15" s="66"/>
      <c r="V15" s="66"/>
      <c r="W15" s="66"/>
    </row>
    <row r="16" spans="1:23" ht="13.15" customHeight="1">
      <c r="A16" s="2374" t="s">
        <v>11</v>
      </c>
      <c r="B16" s="2376" t="s">
        <v>11</v>
      </c>
      <c r="C16" s="2409" t="s">
        <v>38</v>
      </c>
      <c r="D16" s="2316" t="s">
        <v>711</v>
      </c>
      <c r="E16" s="2060" t="s">
        <v>41</v>
      </c>
      <c r="F16" s="2062" t="s">
        <v>212</v>
      </c>
      <c r="G16" s="1286" t="s">
        <v>706</v>
      </c>
      <c r="H16" s="1288">
        <f>I16+K16</f>
        <v>1</v>
      </c>
      <c r="I16" s="1332">
        <v>1</v>
      </c>
      <c r="J16" s="1332">
        <v>0</v>
      </c>
      <c r="K16" s="1332">
        <v>0</v>
      </c>
      <c r="L16" s="1332">
        <v>1.5</v>
      </c>
      <c r="M16" s="1333">
        <v>1.5</v>
      </c>
      <c r="N16" s="2395" t="s">
        <v>712</v>
      </c>
      <c r="O16" s="2398" t="s">
        <v>438</v>
      </c>
      <c r="P16" s="2401" t="s">
        <v>713</v>
      </c>
      <c r="Q16" s="2404" t="s">
        <v>713</v>
      </c>
      <c r="R16" s="81"/>
      <c r="S16" s="66"/>
      <c r="T16" s="76"/>
      <c r="U16" s="66"/>
      <c r="V16" s="66"/>
      <c r="W16" s="66"/>
    </row>
    <row r="17" spans="1:23" ht="13.5" thickBot="1">
      <c r="A17" s="2375"/>
      <c r="B17" s="2377"/>
      <c r="C17" s="2410"/>
      <c r="D17" s="2411"/>
      <c r="E17" s="2061"/>
      <c r="F17" s="2064"/>
      <c r="G17" s="914" t="s">
        <v>12</v>
      </c>
      <c r="H17" s="1289">
        <f t="shared" ref="H17:M17" si="3">H16</f>
        <v>1</v>
      </c>
      <c r="I17" s="1289">
        <f t="shared" si="3"/>
        <v>1</v>
      </c>
      <c r="J17" s="1289">
        <f t="shared" si="3"/>
        <v>0</v>
      </c>
      <c r="K17" s="1289">
        <f t="shared" si="3"/>
        <v>0</v>
      </c>
      <c r="L17" s="1289">
        <f t="shared" si="3"/>
        <v>1.5</v>
      </c>
      <c r="M17" s="1289">
        <f t="shared" si="3"/>
        <v>1.5</v>
      </c>
      <c r="N17" s="2397"/>
      <c r="O17" s="2400"/>
      <c r="P17" s="2403"/>
      <c r="Q17" s="2406"/>
      <c r="R17" s="81"/>
      <c r="S17" s="66"/>
      <c r="T17" s="76"/>
      <c r="U17" s="66"/>
      <c r="V17" s="66"/>
      <c r="W17" s="66"/>
    </row>
    <row r="18" spans="1:23" ht="13.15" customHeight="1">
      <c r="A18" s="1290" t="s">
        <v>11</v>
      </c>
      <c r="B18" s="1742" t="s">
        <v>11</v>
      </c>
      <c r="C18" s="2042" t="s">
        <v>39</v>
      </c>
      <c r="D18" s="2044" t="s">
        <v>909</v>
      </c>
      <c r="E18" s="2060" t="s">
        <v>41</v>
      </c>
      <c r="F18" s="2062" t="s">
        <v>212</v>
      </c>
      <c r="G18" s="1291" t="s">
        <v>906</v>
      </c>
      <c r="H18" s="1292">
        <v>18</v>
      </c>
      <c r="I18" s="1293">
        <v>18</v>
      </c>
      <c r="J18" s="1293">
        <v>0</v>
      </c>
      <c r="K18" s="1293">
        <v>0</v>
      </c>
      <c r="L18" s="1294">
        <v>10</v>
      </c>
      <c r="M18" s="1293">
        <v>0</v>
      </c>
      <c r="N18" s="2395" t="s">
        <v>714</v>
      </c>
      <c r="O18" s="2398" t="s">
        <v>713</v>
      </c>
      <c r="P18" s="2401" t="s">
        <v>715</v>
      </c>
      <c r="Q18" s="2404" t="s">
        <v>76</v>
      </c>
      <c r="R18" s="81"/>
      <c r="S18" s="66"/>
      <c r="T18" s="76"/>
      <c r="U18" s="66"/>
      <c r="V18" s="66"/>
      <c r="W18" s="66"/>
    </row>
    <row r="19" spans="1:23" s="901" customFormat="1" ht="13.15" customHeight="1">
      <c r="A19" s="1835"/>
      <c r="B19" s="1834"/>
      <c r="C19" s="2054"/>
      <c r="D19" s="2055"/>
      <c r="E19" s="2056"/>
      <c r="F19" s="2063"/>
      <c r="G19" s="1930" t="s">
        <v>924</v>
      </c>
      <c r="H19" s="1838">
        <v>18.7</v>
      </c>
      <c r="I19" s="1839">
        <v>18.7</v>
      </c>
      <c r="J19" s="1836">
        <v>0</v>
      </c>
      <c r="K19" s="1836">
        <v>0</v>
      </c>
      <c r="L19" s="1837">
        <v>0</v>
      </c>
      <c r="M19" s="1836">
        <v>0</v>
      </c>
      <c r="N19" s="2396"/>
      <c r="O19" s="2399"/>
      <c r="P19" s="2402"/>
      <c r="Q19" s="2405"/>
      <c r="R19" s="81"/>
      <c r="S19" s="66"/>
      <c r="T19" s="76"/>
      <c r="U19" s="66"/>
      <c r="V19" s="66"/>
      <c r="W19" s="66"/>
    </row>
    <row r="20" spans="1:23" ht="22.9" customHeight="1" thickBot="1">
      <c r="A20" s="1295"/>
      <c r="B20" s="1735"/>
      <c r="C20" s="2043"/>
      <c r="D20" s="2045"/>
      <c r="E20" s="2061"/>
      <c r="F20" s="2064"/>
      <c r="G20" s="179" t="s">
        <v>12</v>
      </c>
      <c r="H20" s="1296">
        <f>H18+H19</f>
        <v>36.700000000000003</v>
      </c>
      <c r="I20" s="1296">
        <f t="shared" ref="I20:M20" si="4">I18+I19</f>
        <v>36.700000000000003</v>
      </c>
      <c r="J20" s="1296">
        <f t="shared" si="4"/>
        <v>0</v>
      </c>
      <c r="K20" s="1296">
        <f t="shared" si="4"/>
        <v>0</v>
      </c>
      <c r="L20" s="1296">
        <f t="shared" si="4"/>
        <v>10</v>
      </c>
      <c r="M20" s="1296">
        <f t="shared" si="4"/>
        <v>0</v>
      </c>
      <c r="N20" s="2397"/>
      <c r="O20" s="2400"/>
      <c r="P20" s="2403"/>
      <c r="Q20" s="2406"/>
      <c r="R20" s="81"/>
      <c r="S20" s="66"/>
      <c r="T20" s="76"/>
      <c r="U20" s="66"/>
      <c r="V20" s="66"/>
      <c r="W20" s="66"/>
    </row>
    <row r="21" spans="1:23" ht="13.15" customHeight="1" thickBot="1">
      <c r="A21" s="911" t="s">
        <v>11</v>
      </c>
      <c r="B21" s="918" t="s">
        <v>11</v>
      </c>
      <c r="C21" s="2407" t="s">
        <v>14</v>
      </c>
      <c r="D21" s="2116"/>
      <c r="E21" s="2116"/>
      <c r="F21" s="2116"/>
      <c r="G21" s="2408"/>
      <c r="H21" s="38">
        <f>H11+H13+H15+H17+H20</f>
        <v>37.700000000000003</v>
      </c>
      <c r="I21" s="38">
        <f t="shared" ref="I21:M21" si="5">I11+I13+I15+I17+I20</f>
        <v>37.700000000000003</v>
      </c>
      <c r="J21" s="38">
        <f t="shared" si="5"/>
        <v>0</v>
      </c>
      <c r="K21" s="38">
        <f t="shared" si="5"/>
        <v>0</v>
      </c>
      <c r="L21" s="38">
        <f t="shared" si="5"/>
        <v>62</v>
      </c>
      <c r="M21" s="38">
        <f t="shared" si="5"/>
        <v>48</v>
      </c>
      <c r="N21" s="919"/>
      <c r="O21" s="920"/>
      <c r="P21" s="920"/>
      <c r="Q21" s="921"/>
      <c r="R21" s="81"/>
      <c r="S21" s="66"/>
      <c r="T21" s="76"/>
      <c r="U21" s="66"/>
      <c r="V21" s="66"/>
      <c r="W21" s="66"/>
    </row>
    <row r="22" spans="1:23" ht="13.5" thickBot="1">
      <c r="A22" s="911" t="s">
        <v>11</v>
      </c>
      <c r="B22" s="912" t="s">
        <v>13</v>
      </c>
      <c r="C22" s="2051" t="s">
        <v>716</v>
      </c>
      <c r="D22" s="2052"/>
      <c r="E22" s="2052"/>
      <c r="F22" s="2052"/>
      <c r="G22" s="2052"/>
      <c r="H22" s="2052"/>
      <c r="I22" s="2052"/>
      <c r="J22" s="2052"/>
      <c r="K22" s="2052"/>
      <c r="L22" s="2052"/>
      <c r="M22" s="2052"/>
      <c r="N22" s="2052"/>
      <c r="O22" s="2052"/>
      <c r="P22" s="2052"/>
      <c r="Q22" s="2053"/>
      <c r="R22" s="81"/>
      <c r="S22" s="66"/>
      <c r="T22" s="76"/>
      <c r="U22" s="66"/>
      <c r="V22" s="66"/>
      <c r="W22" s="66"/>
    </row>
    <row r="23" spans="1:23">
      <c r="A23" s="2374" t="s">
        <v>11</v>
      </c>
      <c r="B23" s="2376" t="s">
        <v>13</v>
      </c>
      <c r="C23" s="2042" t="s">
        <v>11</v>
      </c>
      <c r="D23" s="2249" t="s">
        <v>717</v>
      </c>
      <c r="E23" s="2060" t="s">
        <v>41</v>
      </c>
      <c r="F23" s="2046" t="s">
        <v>212</v>
      </c>
      <c r="G23" s="2449" t="s">
        <v>706</v>
      </c>
      <c r="H23" s="2451">
        <f>I23+K23</f>
        <v>0</v>
      </c>
      <c r="I23" s="2451">
        <v>0</v>
      </c>
      <c r="J23" s="2453">
        <v>0</v>
      </c>
      <c r="K23" s="2451">
        <v>0</v>
      </c>
      <c r="L23" s="1297">
        <v>0</v>
      </c>
      <c r="M23" s="2451">
        <v>0</v>
      </c>
      <c r="N23" s="2068" t="s">
        <v>718</v>
      </c>
      <c r="O23" s="2393" t="s">
        <v>76</v>
      </c>
      <c r="P23" s="2457" t="s">
        <v>76</v>
      </c>
      <c r="Q23" s="2388" t="s">
        <v>76</v>
      </c>
      <c r="R23" s="66"/>
      <c r="S23" s="66"/>
      <c r="T23" s="66"/>
      <c r="U23" s="66"/>
      <c r="V23" s="66"/>
      <c r="W23" s="66"/>
    </row>
    <row r="24" spans="1:23" ht="13.5" thickBot="1">
      <c r="A24" s="2384"/>
      <c r="B24" s="2075"/>
      <c r="C24" s="2054"/>
      <c r="D24" s="2250"/>
      <c r="E24" s="2063"/>
      <c r="F24" s="2057"/>
      <c r="G24" s="2450"/>
      <c r="H24" s="2452"/>
      <c r="I24" s="2452"/>
      <c r="J24" s="2454"/>
      <c r="K24" s="2452"/>
      <c r="L24" s="148"/>
      <c r="M24" s="2455"/>
      <c r="N24" s="2069"/>
      <c r="O24" s="2456"/>
      <c r="P24" s="2458"/>
      <c r="Q24" s="2389"/>
      <c r="R24" s="66"/>
      <c r="S24" s="66"/>
      <c r="T24" s="66"/>
      <c r="U24" s="66"/>
      <c r="V24" s="66"/>
      <c r="W24" s="66"/>
    </row>
    <row r="25" spans="1:23" ht="13.15" customHeight="1" thickBot="1">
      <c r="A25" s="2375"/>
      <c r="B25" s="2377"/>
      <c r="C25" s="2043"/>
      <c r="D25" s="2251"/>
      <c r="E25" s="2064"/>
      <c r="F25" s="2047"/>
      <c r="G25" s="1298" t="s">
        <v>12</v>
      </c>
      <c r="H25" s="984">
        <f>H23</f>
        <v>0</v>
      </c>
      <c r="I25" s="984">
        <f>SUM(I23:I24)</f>
        <v>0</v>
      </c>
      <c r="J25" s="411">
        <f>SUM(J23:J24)</f>
        <v>0</v>
      </c>
      <c r="K25" s="183">
        <f>SUM(K23:K24)</f>
        <v>0</v>
      </c>
      <c r="L25" s="983">
        <f>L23</f>
        <v>0</v>
      </c>
      <c r="M25" s="183">
        <f>M23</f>
        <v>0</v>
      </c>
      <c r="N25" s="2070"/>
      <c r="O25" s="2394"/>
      <c r="P25" s="2459"/>
      <c r="Q25" s="2390"/>
      <c r="R25" s="66"/>
      <c r="S25" s="66"/>
      <c r="T25" s="66"/>
      <c r="U25" s="66"/>
      <c r="V25" s="66"/>
      <c r="W25" s="66"/>
    </row>
    <row r="26" spans="1:23">
      <c r="A26" s="2071" t="s">
        <v>11</v>
      </c>
      <c r="B26" s="2074" t="s">
        <v>13</v>
      </c>
      <c r="C26" s="2385" t="s">
        <v>13</v>
      </c>
      <c r="D26" s="2077" t="s">
        <v>719</v>
      </c>
      <c r="E26" s="2231" t="s">
        <v>41</v>
      </c>
      <c r="F26" s="2391" t="s">
        <v>212</v>
      </c>
      <c r="G26" s="1334" t="s">
        <v>93</v>
      </c>
      <c r="H26" s="939">
        <f>I26+K26</f>
        <v>0</v>
      </c>
      <c r="I26" s="939">
        <v>0</v>
      </c>
      <c r="J26" s="118">
        <v>0</v>
      </c>
      <c r="K26" s="939">
        <v>0</v>
      </c>
      <c r="L26" s="989">
        <v>0</v>
      </c>
      <c r="M26" s="939">
        <v>0</v>
      </c>
      <c r="N26" s="2068" t="s">
        <v>718</v>
      </c>
      <c r="O26" s="2393" t="s">
        <v>76</v>
      </c>
      <c r="P26" s="2393" t="s">
        <v>76</v>
      </c>
      <c r="Q26" s="2388" t="s">
        <v>76</v>
      </c>
      <c r="R26" s="66"/>
      <c r="S26" s="66"/>
      <c r="T26" s="66"/>
      <c r="U26" s="66"/>
      <c r="V26" s="66"/>
      <c r="W26" s="66"/>
    </row>
    <row r="27" spans="1:23" ht="13.5" thickBot="1">
      <c r="A27" s="2073"/>
      <c r="B27" s="2076"/>
      <c r="C27" s="2387"/>
      <c r="D27" s="2079"/>
      <c r="E27" s="2234"/>
      <c r="F27" s="2392"/>
      <c r="G27" s="1299" t="s">
        <v>12</v>
      </c>
      <c r="H27" s="1300">
        <f>H26</f>
        <v>0</v>
      </c>
      <c r="I27" s="1300">
        <f>SUM(I26:I26)</f>
        <v>0</v>
      </c>
      <c r="J27" s="1300">
        <f>SUM(J26:J26)</f>
        <v>0</v>
      </c>
      <c r="K27" s="1300">
        <f>SUM(K26:K26)</f>
        <v>0</v>
      </c>
      <c r="L27" s="1301">
        <f>L26</f>
        <v>0</v>
      </c>
      <c r="M27" s="1300">
        <f>M26</f>
        <v>0</v>
      </c>
      <c r="N27" s="2085"/>
      <c r="O27" s="2394"/>
      <c r="P27" s="2394"/>
      <c r="Q27" s="2390"/>
      <c r="R27" s="66"/>
      <c r="S27" s="66"/>
      <c r="T27" s="66"/>
      <c r="U27" s="66"/>
      <c r="V27" s="66"/>
      <c r="W27" s="66"/>
    </row>
    <row r="28" spans="1:23" ht="13.15" customHeight="1" thickBot="1">
      <c r="A28" s="2071" t="s">
        <v>11</v>
      </c>
      <c r="B28" s="2074" t="s">
        <v>13</v>
      </c>
      <c r="C28" s="2385" t="s">
        <v>35</v>
      </c>
      <c r="D28" s="2077" t="s">
        <v>720</v>
      </c>
      <c r="E28" s="2024" t="s">
        <v>41</v>
      </c>
      <c r="F28" s="2027" t="s">
        <v>212</v>
      </c>
      <c r="G28" s="1747" t="s">
        <v>706</v>
      </c>
      <c r="H28" s="939">
        <f>I28+K28</f>
        <v>30</v>
      </c>
      <c r="I28" s="939">
        <v>30</v>
      </c>
      <c r="J28" s="118">
        <v>0</v>
      </c>
      <c r="K28" s="939">
        <v>0</v>
      </c>
      <c r="L28" s="122">
        <v>30</v>
      </c>
      <c r="M28" s="939">
        <v>30</v>
      </c>
      <c r="N28" s="1302" t="s">
        <v>721</v>
      </c>
      <c r="O28" s="1303" t="s">
        <v>567</v>
      </c>
      <c r="P28" s="26" t="s">
        <v>567</v>
      </c>
      <c r="Q28" s="1304" t="s">
        <v>567</v>
      </c>
      <c r="R28" s="81"/>
      <c r="S28" s="81"/>
      <c r="T28" s="81"/>
      <c r="U28" s="81"/>
      <c r="V28" s="81"/>
      <c r="W28" s="81"/>
    </row>
    <row r="29" spans="1:23" ht="24">
      <c r="A29" s="2072"/>
      <c r="B29" s="2075"/>
      <c r="C29" s="2386"/>
      <c r="D29" s="2078"/>
      <c r="E29" s="2056"/>
      <c r="F29" s="2057"/>
      <c r="G29" s="1748" t="s">
        <v>93</v>
      </c>
      <c r="H29" s="1739">
        <f>I29+K29</f>
        <v>0</v>
      </c>
      <c r="I29" s="1739">
        <v>0</v>
      </c>
      <c r="J29" s="1749">
        <v>0</v>
      </c>
      <c r="K29" s="1739">
        <v>0</v>
      </c>
      <c r="L29" s="1750">
        <v>0</v>
      </c>
      <c r="M29" s="1749">
        <v>0</v>
      </c>
      <c r="N29" s="1305" t="s">
        <v>722</v>
      </c>
      <c r="O29" s="1306" t="s">
        <v>76</v>
      </c>
      <c r="P29" s="496" t="s">
        <v>76</v>
      </c>
      <c r="Q29" s="499" t="s">
        <v>76</v>
      </c>
      <c r="R29" s="81"/>
      <c r="S29" s="81"/>
      <c r="T29" s="81"/>
      <c r="U29" s="81"/>
      <c r="V29" s="81"/>
      <c r="W29" s="81"/>
    </row>
    <row r="30" spans="1:23" ht="36.6" customHeight="1" thickBot="1">
      <c r="A30" s="2073"/>
      <c r="B30" s="2076"/>
      <c r="C30" s="2387"/>
      <c r="D30" s="2079"/>
      <c r="E30" s="2026"/>
      <c r="F30" s="2029"/>
      <c r="G30" s="914" t="s">
        <v>12</v>
      </c>
      <c r="H30" s="984">
        <f t="shared" ref="H30:M30" si="6">H28+H29</f>
        <v>30</v>
      </c>
      <c r="I30" s="984">
        <f t="shared" si="6"/>
        <v>30</v>
      </c>
      <c r="J30" s="984">
        <f t="shared" si="6"/>
        <v>0</v>
      </c>
      <c r="K30" s="984">
        <f t="shared" si="6"/>
        <v>0</v>
      </c>
      <c r="L30" s="984">
        <f t="shared" si="6"/>
        <v>30</v>
      </c>
      <c r="M30" s="984">
        <f t="shared" si="6"/>
        <v>30</v>
      </c>
      <c r="N30" s="1736" t="s">
        <v>723</v>
      </c>
      <c r="O30" s="1740" t="s">
        <v>280</v>
      </c>
      <c r="P30" s="1738" t="s">
        <v>280</v>
      </c>
      <c r="Q30" s="1737" t="s">
        <v>280</v>
      </c>
      <c r="R30" s="66"/>
      <c r="S30" s="66"/>
      <c r="T30" s="76"/>
      <c r="U30" s="66"/>
      <c r="V30" s="66"/>
      <c r="W30" s="66"/>
    </row>
    <row r="31" spans="1:23">
      <c r="A31" s="2374" t="s">
        <v>11</v>
      </c>
      <c r="B31" s="2376" t="s">
        <v>13</v>
      </c>
      <c r="C31" s="2042" t="s">
        <v>58</v>
      </c>
      <c r="D31" s="2044" t="s">
        <v>724</v>
      </c>
      <c r="E31" s="2062" t="s">
        <v>41</v>
      </c>
      <c r="F31" s="2380" t="s">
        <v>212</v>
      </c>
      <c r="G31" s="1751" t="s">
        <v>706</v>
      </c>
      <c r="H31" s="939">
        <f>I31+K31</f>
        <v>0</v>
      </c>
      <c r="I31" s="939">
        <v>0</v>
      </c>
      <c r="J31" s="1307">
        <v>0</v>
      </c>
      <c r="K31" s="939">
        <v>0</v>
      </c>
      <c r="L31" s="939">
        <v>0</v>
      </c>
      <c r="M31" s="939">
        <v>0</v>
      </c>
      <c r="N31" s="2382" t="s">
        <v>725</v>
      </c>
      <c r="O31" s="2447" t="s">
        <v>76</v>
      </c>
      <c r="P31" s="2393" t="s">
        <v>76</v>
      </c>
      <c r="Q31" s="2388" t="s">
        <v>76</v>
      </c>
      <c r="R31" s="66"/>
      <c r="S31" s="66"/>
      <c r="T31" s="76"/>
      <c r="U31" s="66"/>
      <c r="V31" s="66"/>
      <c r="W31" s="66"/>
    </row>
    <row r="32" spans="1:23" ht="13.5" thickBot="1">
      <c r="A32" s="2375"/>
      <c r="B32" s="2377"/>
      <c r="C32" s="2043"/>
      <c r="D32" s="2045"/>
      <c r="E32" s="2064"/>
      <c r="F32" s="2381"/>
      <c r="G32" s="914" t="s">
        <v>12</v>
      </c>
      <c r="H32" s="183">
        <f t="shared" ref="H32:M32" si="7">SUM(H31)</f>
        <v>0</v>
      </c>
      <c r="I32" s="183">
        <f t="shared" si="7"/>
        <v>0</v>
      </c>
      <c r="J32" s="984">
        <f t="shared" si="7"/>
        <v>0</v>
      </c>
      <c r="K32" s="183">
        <f t="shared" si="7"/>
        <v>0</v>
      </c>
      <c r="L32" s="183">
        <f t="shared" si="7"/>
        <v>0</v>
      </c>
      <c r="M32" s="183">
        <f t="shared" si="7"/>
        <v>0</v>
      </c>
      <c r="N32" s="2383"/>
      <c r="O32" s="2448"/>
      <c r="P32" s="2394"/>
      <c r="Q32" s="2390"/>
      <c r="R32" s="66"/>
      <c r="S32" s="66"/>
      <c r="T32" s="76"/>
      <c r="U32" s="66"/>
      <c r="V32" s="66"/>
      <c r="W32" s="66"/>
    </row>
    <row r="33" spans="1:23" ht="13.15" customHeight="1" thickBot="1">
      <c r="A33" s="922" t="s">
        <v>11</v>
      </c>
      <c r="B33" s="918" t="s">
        <v>13</v>
      </c>
      <c r="C33" s="1727"/>
      <c r="D33" s="1308" t="s">
        <v>14</v>
      </c>
      <c r="E33" s="1741"/>
      <c r="F33" s="1726"/>
      <c r="G33" s="1728"/>
      <c r="H33" s="923">
        <f t="shared" ref="H33:M33" si="8">+H30+H27+H25+H32</f>
        <v>30</v>
      </c>
      <c r="I33" s="923">
        <f t="shared" si="8"/>
        <v>30</v>
      </c>
      <c r="J33" s="923">
        <f t="shared" si="8"/>
        <v>0</v>
      </c>
      <c r="K33" s="923">
        <f t="shared" si="8"/>
        <v>0</v>
      </c>
      <c r="L33" s="923">
        <f t="shared" si="8"/>
        <v>30</v>
      </c>
      <c r="M33" s="923">
        <f t="shared" si="8"/>
        <v>30</v>
      </c>
      <c r="N33" s="919"/>
      <c r="O33" s="920"/>
      <c r="P33" s="920"/>
      <c r="Q33" s="921"/>
      <c r="R33" s="66"/>
      <c r="S33" s="66"/>
      <c r="T33" s="76"/>
      <c r="U33" s="66"/>
      <c r="V33" s="66"/>
      <c r="W33" s="66"/>
    </row>
    <row r="34" spans="1:23" ht="13.5" thickBot="1">
      <c r="A34" s="911" t="s">
        <v>11</v>
      </c>
      <c r="B34" s="912" t="s">
        <v>35</v>
      </c>
      <c r="C34" s="2051" t="s">
        <v>726</v>
      </c>
      <c r="D34" s="2052"/>
      <c r="E34" s="2089"/>
      <c r="F34" s="2089"/>
      <c r="G34" s="2052"/>
      <c r="H34" s="2052"/>
      <c r="I34" s="2052"/>
      <c r="J34" s="2052"/>
      <c r="K34" s="2052"/>
      <c r="L34" s="2052"/>
      <c r="M34" s="2052"/>
      <c r="N34" s="2052"/>
      <c r="O34" s="2052"/>
      <c r="P34" s="2052"/>
      <c r="Q34" s="2053"/>
      <c r="R34" s="66"/>
      <c r="S34" s="66"/>
      <c r="T34" s="76"/>
      <c r="U34" s="66"/>
      <c r="V34" s="66"/>
      <c r="W34" s="66"/>
    </row>
    <row r="35" spans="1:23" ht="22.5">
      <c r="A35" s="2338" t="s">
        <v>11</v>
      </c>
      <c r="B35" s="2340" t="s">
        <v>35</v>
      </c>
      <c r="C35" s="2100" t="s">
        <v>58</v>
      </c>
      <c r="D35" s="2342" t="s">
        <v>727</v>
      </c>
      <c r="E35" s="2344" t="s">
        <v>41</v>
      </c>
      <c r="F35" s="2104" t="s">
        <v>212</v>
      </c>
      <c r="G35" s="1309" t="s">
        <v>706</v>
      </c>
      <c r="H35" s="1746">
        <f>I35+K35</f>
        <v>3.5</v>
      </c>
      <c r="I35" s="1746">
        <v>3.5</v>
      </c>
      <c r="J35" s="1746">
        <v>0</v>
      </c>
      <c r="K35" s="1310">
        <v>0</v>
      </c>
      <c r="L35" s="1311">
        <v>3.5</v>
      </c>
      <c r="M35" s="1311">
        <v>3.5</v>
      </c>
      <c r="N35" s="2378" t="s">
        <v>728</v>
      </c>
      <c r="O35" s="2363" t="s">
        <v>42</v>
      </c>
      <c r="P35" s="2359" t="s">
        <v>42</v>
      </c>
      <c r="Q35" s="2365" t="s">
        <v>42</v>
      </c>
      <c r="R35" s="66"/>
      <c r="S35" s="66"/>
      <c r="T35" s="66"/>
      <c r="U35" s="66"/>
      <c r="V35" s="66"/>
      <c r="W35" s="66"/>
    </row>
    <row r="36" spans="1:23" ht="13.5" thickBot="1">
      <c r="A36" s="2339"/>
      <c r="B36" s="2341"/>
      <c r="C36" s="2103"/>
      <c r="D36" s="2350"/>
      <c r="E36" s="2345"/>
      <c r="F36" s="2107"/>
      <c r="G36" s="1312" t="s">
        <v>12</v>
      </c>
      <c r="H36" s="941">
        <f t="shared" ref="H36:M36" si="9">H35</f>
        <v>3.5</v>
      </c>
      <c r="I36" s="941">
        <f t="shared" si="9"/>
        <v>3.5</v>
      </c>
      <c r="J36" s="941">
        <f t="shared" si="9"/>
        <v>0</v>
      </c>
      <c r="K36" s="133">
        <f t="shared" si="9"/>
        <v>0</v>
      </c>
      <c r="L36" s="984">
        <f t="shared" si="9"/>
        <v>3.5</v>
      </c>
      <c r="M36" s="984">
        <f t="shared" si="9"/>
        <v>3.5</v>
      </c>
      <c r="N36" s="2379"/>
      <c r="O36" s="2364"/>
      <c r="P36" s="2360"/>
      <c r="Q36" s="2366"/>
      <c r="R36" s="66"/>
      <c r="S36" s="66"/>
      <c r="T36" s="66"/>
      <c r="U36" s="66"/>
      <c r="V36" s="66"/>
      <c r="W36" s="66"/>
    </row>
    <row r="37" spans="1:23" ht="13.15" customHeight="1">
      <c r="A37" s="2338" t="s">
        <v>11</v>
      </c>
      <c r="B37" s="2340" t="s">
        <v>35</v>
      </c>
      <c r="C37" s="2100" t="s">
        <v>39</v>
      </c>
      <c r="D37" s="2346" t="s">
        <v>729</v>
      </c>
      <c r="E37" s="2344" t="s">
        <v>41</v>
      </c>
      <c r="F37" s="2104" t="s">
        <v>212</v>
      </c>
      <c r="G37" s="1313" t="s">
        <v>706</v>
      </c>
      <c r="H37" s="1314">
        <f>I37+K37</f>
        <v>4</v>
      </c>
      <c r="I37" s="1335">
        <v>4</v>
      </c>
      <c r="J37" s="1335">
        <v>0</v>
      </c>
      <c r="K37" s="1335">
        <v>0</v>
      </c>
      <c r="L37" s="1314">
        <v>0</v>
      </c>
      <c r="M37" s="1315">
        <v>0</v>
      </c>
      <c r="N37" s="2355" t="s">
        <v>730</v>
      </c>
      <c r="O37" s="2363">
        <v>3</v>
      </c>
      <c r="P37" s="2359">
        <v>0</v>
      </c>
      <c r="Q37" s="2365">
        <v>0</v>
      </c>
      <c r="R37" s="66"/>
      <c r="S37" s="66"/>
      <c r="T37" s="66"/>
      <c r="U37" s="66"/>
      <c r="V37" s="66"/>
      <c r="W37" s="66"/>
    </row>
    <row r="38" spans="1:23" ht="13.5" thickBot="1">
      <c r="A38" s="2339"/>
      <c r="B38" s="2341"/>
      <c r="C38" s="2103"/>
      <c r="D38" s="2347"/>
      <c r="E38" s="2345"/>
      <c r="F38" s="2107"/>
      <c r="G38" s="1298" t="s">
        <v>12</v>
      </c>
      <c r="H38" s="941">
        <f t="shared" ref="H38:M38" si="10">H37</f>
        <v>4</v>
      </c>
      <c r="I38" s="941">
        <f t="shared" si="10"/>
        <v>4</v>
      </c>
      <c r="J38" s="941">
        <f t="shared" si="10"/>
        <v>0</v>
      </c>
      <c r="K38" s="941">
        <f t="shared" si="10"/>
        <v>0</v>
      </c>
      <c r="L38" s="941">
        <f t="shared" si="10"/>
        <v>0</v>
      </c>
      <c r="M38" s="948">
        <f t="shared" si="10"/>
        <v>0</v>
      </c>
      <c r="N38" s="2356"/>
      <c r="O38" s="2364"/>
      <c r="P38" s="2360"/>
      <c r="Q38" s="2366"/>
      <c r="R38" s="66"/>
      <c r="S38" s="66"/>
      <c r="T38" s="66"/>
      <c r="U38" s="66"/>
      <c r="V38" s="66"/>
      <c r="W38" s="66"/>
    </row>
    <row r="39" spans="1:23" ht="13.15" customHeight="1">
      <c r="A39" s="2338" t="s">
        <v>11</v>
      </c>
      <c r="B39" s="2340" t="s">
        <v>35</v>
      </c>
      <c r="C39" s="2100" t="s">
        <v>60</v>
      </c>
      <c r="D39" s="2342" t="s">
        <v>731</v>
      </c>
      <c r="E39" s="2344" t="s">
        <v>41</v>
      </c>
      <c r="F39" s="2104" t="s">
        <v>212</v>
      </c>
      <c r="G39" s="1752" t="s">
        <v>706</v>
      </c>
      <c r="H39" s="1316">
        <v>30</v>
      </c>
      <c r="I39" s="1316">
        <v>30</v>
      </c>
      <c r="J39" s="1316">
        <v>0</v>
      </c>
      <c r="K39" s="1317">
        <v>0</v>
      </c>
      <c r="L39" s="1318">
        <v>20</v>
      </c>
      <c r="M39" s="1318">
        <v>20</v>
      </c>
      <c r="N39" s="2361" t="s">
        <v>732</v>
      </c>
      <c r="O39" s="2363">
        <v>1</v>
      </c>
      <c r="P39" s="2359">
        <v>1</v>
      </c>
      <c r="Q39" s="2365">
        <v>1</v>
      </c>
      <c r="R39" s="66"/>
      <c r="S39" s="66"/>
      <c r="T39" s="66"/>
      <c r="U39" s="66"/>
      <c r="V39" s="66"/>
      <c r="W39" s="66"/>
    </row>
    <row r="40" spans="1:23" ht="13.5" thickBot="1">
      <c r="A40" s="2339"/>
      <c r="B40" s="2341"/>
      <c r="C40" s="2103"/>
      <c r="D40" s="2350"/>
      <c r="E40" s="2345"/>
      <c r="F40" s="2107"/>
      <c r="G40" s="1312" t="s">
        <v>12</v>
      </c>
      <c r="H40" s="941">
        <f t="shared" ref="H40:M40" si="11">H39</f>
        <v>30</v>
      </c>
      <c r="I40" s="941">
        <f t="shared" si="11"/>
        <v>30</v>
      </c>
      <c r="J40" s="941">
        <f t="shared" si="11"/>
        <v>0</v>
      </c>
      <c r="K40" s="133">
        <f t="shared" si="11"/>
        <v>0</v>
      </c>
      <c r="L40" s="984">
        <f t="shared" si="11"/>
        <v>20</v>
      </c>
      <c r="M40" s="984">
        <f t="shared" si="11"/>
        <v>20</v>
      </c>
      <c r="N40" s="2373"/>
      <c r="O40" s="2364"/>
      <c r="P40" s="2360"/>
      <c r="Q40" s="2366"/>
      <c r="R40" s="66"/>
      <c r="S40" s="66"/>
      <c r="T40" s="66"/>
      <c r="U40" s="66"/>
      <c r="V40" s="66"/>
      <c r="W40" s="66"/>
    </row>
    <row r="41" spans="1:23" ht="24" customHeight="1">
      <c r="A41" s="2338" t="s">
        <v>11</v>
      </c>
      <c r="B41" s="2340" t="s">
        <v>35</v>
      </c>
      <c r="C41" s="2100" t="s">
        <v>70</v>
      </c>
      <c r="D41" s="2342" t="s">
        <v>733</v>
      </c>
      <c r="E41" s="2344" t="s">
        <v>41</v>
      </c>
      <c r="F41" s="2104" t="s">
        <v>212</v>
      </c>
      <c r="G41" s="1309" t="s">
        <v>706</v>
      </c>
      <c r="H41" s="1316">
        <f>I41+K41</f>
        <v>46</v>
      </c>
      <c r="I41" s="1316">
        <v>46</v>
      </c>
      <c r="J41" s="1316">
        <v>0</v>
      </c>
      <c r="K41" s="1317">
        <v>0</v>
      </c>
      <c r="L41" s="1318">
        <v>30</v>
      </c>
      <c r="M41" s="1318">
        <v>30</v>
      </c>
      <c r="N41" s="2361" t="s">
        <v>734</v>
      </c>
      <c r="O41" s="2363">
        <v>63.2</v>
      </c>
      <c r="P41" s="2359">
        <v>63.2</v>
      </c>
      <c r="Q41" s="2365">
        <v>63.2</v>
      </c>
      <c r="R41" s="66"/>
      <c r="S41" s="66"/>
      <c r="T41" s="66"/>
      <c r="U41" s="66"/>
      <c r="V41" s="66"/>
      <c r="W41" s="66"/>
    </row>
    <row r="42" spans="1:23" ht="13.5" thickBot="1">
      <c r="A42" s="2339"/>
      <c r="B42" s="2341"/>
      <c r="C42" s="2103"/>
      <c r="D42" s="2350"/>
      <c r="E42" s="2345"/>
      <c r="F42" s="2107"/>
      <c r="G42" s="1312" t="s">
        <v>12</v>
      </c>
      <c r="H42" s="941">
        <f t="shared" ref="H42:M42" si="12">H41</f>
        <v>46</v>
      </c>
      <c r="I42" s="941">
        <f t="shared" si="12"/>
        <v>46</v>
      </c>
      <c r="J42" s="941">
        <f t="shared" si="12"/>
        <v>0</v>
      </c>
      <c r="K42" s="941">
        <f t="shared" si="12"/>
        <v>0</v>
      </c>
      <c r="L42" s="984">
        <f t="shared" si="12"/>
        <v>30</v>
      </c>
      <c r="M42" s="984">
        <f t="shared" si="12"/>
        <v>30</v>
      </c>
      <c r="N42" s="2373"/>
      <c r="O42" s="2364"/>
      <c r="P42" s="2360"/>
      <c r="Q42" s="2366"/>
      <c r="R42" s="66"/>
      <c r="S42" s="66"/>
      <c r="T42" s="66"/>
      <c r="U42" s="66"/>
      <c r="V42" s="66"/>
      <c r="W42" s="66"/>
    </row>
    <row r="43" spans="1:23" ht="24" customHeight="1">
      <c r="A43" s="2338" t="s">
        <v>11</v>
      </c>
      <c r="B43" s="2340" t="s">
        <v>35</v>
      </c>
      <c r="C43" s="2100" t="s">
        <v>63</v>
      </c>
      <c r="D43" s="2342" t="s">
        <v>735</v>
      </c>
      <c r="E43" s="2344" t="s">
        <v>41</v>
      </c>
      <c r="F43" s="2367">
        <v>7</v>
      </c>
      <c r="G43" s="1319" t="s">
        <v>706</v>
      </c>
      <c r="H43" s="1320">
        <f>I43+K43</f>
        <v>0</v>
      </c>
      <c r="I43" s="1316">
        <v>0</v>
      </c>
      <c r="J43" s="1316">
        <v>0</v>
      </c>
      <c r="K43" s="1317">
        <v>0</v>
      </c>
      <c r="L43" s="1318">
        <v>0</v>
      </c>
      <c r="M43" s="1318">
        <v>0</v>
      </c>
      <c r="N43" s="2361" t="s">
        <v>736</v>
      </c>
      <c r="O43" s="2363">
        <v>0</v>
      </c>
      <c r="P43" s="2359">
        <v>0</v>
      </c>
      <c r="Q43" s="2365">
        <v>0</v>
      </c>
      <c r="R43" s="66"/>
      <c r="S43" s="66"/>
      <c r="T43" s="66"/>
      <c r="U43" s="66"/>
      <c r="V43" s="66"/>
      <c r="W43" s="66"/>
    </row>
    <row r="44" spans="1:23" ht="13.5" thickBot="1">
      <c r="A44" s="2339"/>
      <c r="B44" s="2341"/>
      <c r="C44" s="2103"/>
      <c r="D44" s="2350"/>
      <c r="E44" s="2345"/>
      <c r="F44" s="2368"/>
      <c r="G44" s="1312" t="s">
        <v>12</v>
      </c>
      <c r="H44" s="941">
        <f t="shared" ref="H44:M44" si="13">H43</f>
        <v>0</v>
      </c>
      <c r="I44" s="941">
        <f t="shared" si="13"/>
        <v>0</v>
      </c>
      <c r="J44" s="941">
        <f t="shared" si="13"/>
        <v>0</v>
      </c>
      <c r="K44" s="133">
        <f t="shared" si="13"/>
        <v>0</v>
      </c>
      <c r="L44" s="984">
        <f t="shared" si="13"/>
        <v>0</v>
      </c>
      <c r="M44" s="984">
        <f t="shared" si="13"/>
        <v>0</v>
      </c>
      <c r="N44" s="2362"/>
      <c r="O44" s="2364"/>
      <c r="P44" s="2360"/>
      <c r="Q44" s="2366"/>
      <c r="R44" s="66"/>
      <c r="S44" s="66"/>
      <c r="T44" s="66"/>
      <c r="U44" s="66"/>
      <c r="V44" s="66"/>
      <c r="W44" s="66"/>
    </row>
    <row r="45" spans="1:23" ht="13.15" customHeight="1">
      <c r="A45" s="2338" t="s">
        <v>11</v>
      </c>
      <c r="B45" s="2340" t="s">
        <v>35</v>
      </c>
      <c r="C45" s="2100" t="s">
        <v>40</v>
      </c>
      <c r="D45" s="2346" t="s">
        <v>737</v>
      </c>
      <c r="E45" s="2371">
        <v>288724610</v>
      </c>
      <c r="F45" s="2367">
        <v>7</v>
      </c>
      <c r="G45" s="1753" t="s">
        <v>907</v>
      </c>
      <c r="H45" s="1754">
        <f>I45+K45</f>
        <v>0.8</v>
      </c>
      <c r="I45" s="1754">
        <v>0.8</v>
      </c>
      <c r="J45" s="1754">
        <v>0</v>
      </c>
      <c r="K45" s="1754">
        <v>0</v>
      </c>
      <c r="L45" s="1754">
        <v>0.8</v>
      </c>
      <c r="M45" s="1755">
        <v>0.8</v>
      </c>
      <c r="N45" s="2369" t="s">
        <v>738</v>
      </c>
      <c r="O45" s="1756">
        <v>4</v>
      </c>
      <c r="P45" s="1757">
        <v>4</v>
      </c>
      <c r="Q45" s="1758">
        <v>4</v>
      </c>
      <c r="R45" s="66"/>
      <c r="S45" s="66"/>
      <c r="T45" s="66"/>
      <c r="U45" s="66"/>
      <c r="V45" s="66"/>
      <c r="W45" s="66"/>
    </row>
    <row r="46" spans="1:23" ht="13.5" thickBot="1">
      <c r="A46" s="2339"/>
      <c r="B46" s="2341"/>
      <c r="C46" s="2103"/>
      <c r="D46" s="2347"/>
      <c r="E46" s="2372"/>
      <c r="F46" s="2368"/>
      <c r="G46" s="1759" t="s">
        <v>12</v>
      </c>
      <c r="H46" s="181">
        <f>H45</f>
        <v>0.8</v>
      </c>
      <c r="I46" s="181">
        <f t="shared" ref="I46:M46" si="14">I45</f>
        <v>0.8</v>
      </c>
      <c r="J46" s="181">
        <f t="shared" si="14"/>
        <v>0</v>
      </c>
      <c r="K46" s="181">
        <f t="shared" si="14"/>
        <v>0</v>
      </c>
      <c r="L46" s="181">
        <f t="shared" si="14"/>
        <v>0.8</v>
      </c>
      <c r="M46" s="181">
        <f t="shared" si="14"/>
        <v>0.8</v>
      </c>
      <c r="N46" s="2370"/>
      <c r="O46" s="1756"/>
      <c r="P46" s="1757"/>
      <c r="Q46" s="1758"/>
      <c r="R46" s="66"/>
      <c r="S46" s="66"/>
      <c r="T46" s="66"/>
      <c r="U46" s="66"/>
      <c r="V46" s="66"/>
      <c r="W46" s="66"/>
    </row>
    <row r="47" spans="1:23" ht="24" customHeight="1">
      <c r="A47" s="2338" t="s">
        <v>11</v>
      </c>
      <c r="B47" s="2340" t="s">
        <v>35</v>
      </c>
      <c r="C47" s="2100" t="s">
        <v>487</v>
      </c>
      <c r="D47" s="2342" t="s">
        <v>908</v>
      </c>
      <c r="E47" s="2344" t="s">
        <v>41</v>
      </c>
      <c r="F47" s="2104" t="s">
        <v>212</v>
      </c>
      <c r="G47" s="1752" t="s">
        <v>706</v>
      </c>
      <c r="H47" s="1316">
        <f>I47+K47</f>
        <v>20</v>
      </c>
      <c r="I47" s="1316">
        <v>20</v>
      </c>
      <c r="J47" s="1316">
        <v>0</v>
      </c>
      <c r="K47" s="1317">
        <v>0</v>
      </c>
      <c r="L47" s="1318">
        <v>20</v>
      </c>
      <c r="M47" s="1318">
        <v>0</v>
      </c>
      <c r="N47" s="2361" t="s">
        <v>738</v>
      </c>
      <c r="O47" s="2363" t="s">
        <v>42</v>
      </c>
      <c r="P47" s="2359" t="s">
        <v>42</v>
      </c>
      <c r="Q47" s="2365" t="s">
        <v>42</v>
      </c>
      <c r="R47" s="66"/>
      <c r="S47" s="66"/>
      <c r="T47" s="66"/>
      <c r="U47" s="66"/>
      <c r="V47" s="66"/>
      <c r="W47" s="66"/>
    </row>
    <row r="48" spans="1:23" ht="13.5" thickBot="1">
      <c r="A48" s="2339"/>
      <c r="B48" s="2341"/>
      <c r="C48" s="2103"/>
      <c r="D48" s="2350"/>
      <c r="E48" s="2345"/>
      <c r="F48" s="2107"/>
      <c r="G48" s="1312" t="s">
        <v>12</v>
      </c>
      <c r="H48" s="941">
        <f>H47</f>
        <v>20</v>
      </c>
      <c r="I48" s="941">
        <f t="shared" ref="I48:M48" si="15">I47</f>
        <v>20</v>
      </c>
      <c r="J48" s="941">
        <f t="shared" si="15"/>
        <v>0</v>
      </c>
      <c r="K48" s="133">
        <f t="shared" si="15"/>
        <v>0</v>
      </c>
      <c r="L48" s="984">
        <f t="shared" si="15"/>
        <v>20</v>
      </c>
      <c r="M48" s="984">
        <f t="shared" si="15"/>
        <v>0</v>
      </c>
      <c r="N48" s="2362"/>
      <c r="O48" s="2364"/>
      <c r="P48" s="2360"/>
      <c r="Q48" s="2366"/>
      <c r="R48" s="66"/>
      <c r="S48" s="66"/>
      <c r="T48" s="66"/>
      <c r="U48" s="66"/>
      <c r="V48" s="66"/>
      <c r="W48" s="66"/>
    </row>
    <row r="49" spans="1:23" s="901" customFormat="1" ht="22.5">
      <c r="A49" s="2338" t="s">
        <v>11</v>
      </c>
      <c r="B49" s="2340" t="s">
        <v>35</v>
      </c>
      <c r="C49" s="2100" t="s">
        <v>297</v>
      </c>
      <c r="D49" s="2460" t="s">
        <v>926</v>
      </c>
      <c r="E49" s="2344" t="s">
        <v>41</v>
      </c>
      <c r="F49" s="2104" t="s">
        <v>212</v>
      </c>
      <c r="G49" s="1752" t="s">
        <v>706</v>
      </c>
      <c r="H49" s="1316">
        <v>0</v>
      </c>
      <c r="I49" s="1316">
        <v>0</v>
      </c>
      <c r="J49" s="1316">
        <v>0</v>
      </c>
      <c r="K49" s="1317">
        <v>0</v>
      </c>
      <c r="L49" s="1318">
        <v>30</v>
      </c>
      <c r="M49" s="1318">
        <v>20</v>
      </c>
      <c r="N49" s="2361" t="s">
        <v>925</v>
      </c>
      <c r="O49" s="2363">
        <v>1</v>
      </c>
      <c r="P49" s="2359">
        <v>4</v>
      </c>
      <c r="Q49" s="2365">
        <v>5</v>
      </c>
      <c r="R49" s="66"/>
      <c r="S49" s="66"/>
      <c r="T49" s="66"/>
      <c r="U49" s="66"/>
      <c r="V49" s="66"/>
      <c r="W49" s="66"/>
    </row>
    <row r="50" spans="1:23" s="901" customFormat="1" ht="43.9" customHeight="1" thickBot="1">
      <c r="A50" s="2339"/>
      <c r="B50" s="2341"/>
      <c r="C50" s="2103"/>
      <c r="D50" s="2461"/>
      <c r="E50" s="2345"/>
      <c r="F50" s="2107"/>
      <c r="G50" s="1312" t="s">
        <v>12</v>
      </c>
      <c r="H50" s="941">
        <f>H49</f>
        <v>0</v>
      </c>
      <c r="I50" s="941">
        <f t="shared" ref="I50:M50" si="16">I49</f>
        <v>0</v>
      </c>
      <c r="J50" s="941">
        <f t="shared" si="16"/>
        <v>0</v>
      </c>
      <c r="K50" s="133">
        <f t="shared" si="16"/>
        <v>0</v>
      </c>
      <c r="L50" s="984">
        <f t="shared" si="16"/>
        <v>30</v>
      </c>
      <c r="M50" s="984">
        <f t="shared" si="16"/>
        <v>20</v>
      </c>
      <c r="N50" s="2362"/>
      <c r="O50" s="2364"/>
      <c r="P50" s="2360"/>
      <c r="Q50" s="2366"/>
      <c r="R50" s="66"/>
      <c r="S50" s="66"/>
      <c r="T50" s="66"/>
      <c r="U50" s="66"/>
      <c r="V50" s="66"/>
      <c r="W50" s="66"/>
    </row>
    <row r="51" spans="1:23" ht="13.5" thickBot="1">
      <c r="A51" s="1734" t="s">
        <v>11</v>
      </c>
      <c r="B51" s="1735" t="s">
        <v>35</v>
      </c>
      <c r="C51" s="2115" t="s">
        <v>14</v>
      </c>
      <c r="D51" s="2116"/>
      <c r="E51" s="2116"/>
      <c r="F51" s="2116"/>
      <c r="G51" s="2116"/>
      <c r="H51" s="1321">
        <f>SUM(H36+H38+H40+H42+H46+H48+H44+H50)</f>
        <v>104.3</v>
      </c>
      <c r="I51" s="1321">
        <f t="shared" ref="I51:M51" si="17">SUM(I36+I38+I40+I42+I46+I48+I44+I50)</f>
        <v>104.3</v>
      </c>
      <c r="J51" s="1321">
        <f t="shared" si="17"/>
        <v>0</v>
      </c>
      <c r="K51" s="1321">
        <f t="shared" si="17"/>
        <v>0</v>
      </c>
      <c r="L51" s="1321">
        <f t="shared" si="17"/>
        <v>104.3</v>
      </c>
      <c r="M51" s="1321">
        <f t="shared" si="17"/>
        <v>74.3</v>
      </c>
      <c r="N51" s="934"/>
      <c r="O51" s="934"/>
      <c r="P51" s="934"/>
      <c r="Q51" s="935"/>
      <c r="R51" s="66"/>
      <c r="S51" s="66"/>
      <c r="T51" s="66"/>
      <c r="U51" s="66"/>
      <c r="V51" s="66"/>
      <c r="W51" s="66"/>
    </row>
    <row r="52" spans="1:23" ht="13.5" thickBot="1">
      <c r="A52" s="911" t="s">
        <v>11</v>
      </c>
      <c r="B52" s="912" t="s">
        <v>36</v>
      </c>
      <c r="C52" s="2051" t="s">
        <v>739</v>
      </c>
      <c r="D52" s="2052"/>
      <c r="E52" s="2052"/>
      <c r="F52" s="2052"/>
      <c r="G52" s="2052"/>
      <c r="H52" s="2052"/>
      <c r="I52" s="2052"/>
      <c r="J52" s="2052"/>
      <c r="K52" s="2052"/>
      <c r="L52" s="2052"/>
      <c r="M52" s="2052"/>
      <c r="N52" s="2052"/>
      <c r="O52" s="2052"/>
      <c r="P52" s="2052"/>
      <c r="Q52" s="2053"/>
      <c r="R52" s="66"/>
      <c r="S52" s="66"/>
      <c r="T52" s="66"/>
      <c r="U52" s="66"/>
      <c r="V52" s="66"/>
      <c r="W52" s="66"/>
    </row>
    <row r="53" spans="1:23" ht="13.15" customHeight="1">
      <c r="A53" s="2338" t="s">
        <v>11</v>
      </c>
      <c r="B53" s="2340" t="s">
        <v>36</v>
      </c>
      <c r="C53" s="2100" t="s">
        <v>13</v>
      </c>
      <c r="D53" s="2342" t="s">
        <v>740</v>
      </c>
      <c r="E53" s="2344" t="s">
        <v>41</v>
      </c>
      <c r="F53" s="2104" t="s">
        <v>212</v>
      </c>
      <c r="G53" s="1760" t="s">
        <v>706</v>
      </c>
      <c r="H53" s="1746">
        <f>I53+K53</f>
        <v>0</v>
      </c>
      <c r="I53" s="1746">
        <v>0</v>
      </c>
      <c r="J53" s="1746">
        <v>0</v>
      </c>
      <c r="K53" s="1310">
        <v>0</v>
      </c>
      <c r="L53" s="1311">
        <v>1</v>
      </c>
      <c r="M53" s="1322">
        <v>1</v>
      </c>
      <c r="N53" s="2355" t="s">
        <v>741</v>
      </c>
      <c r="O53" s="2357">
        <v>0</v>
      </c>
      <c r="P53" s="2357">
        <v>6</v>
      </c>
      <c r="Q53" s="2357">
        <v>6</v>
      </c>
      <c r="R53" s="66"/>
      <c r="S53" s="66"/>
      <c r="T53" s="66"/>
      <c r="U53" s="66"/>
      <c r="V53" s="66"/>
      <c r="W53" s="66"/>
    </row>
    <row r="54" spans="1:23" ht="13.5" thickBot="1">
      <c r="A54" s="2339"/>
      <c r="B54" s="2341"/>
      <c r="C54" s="2103"/>
      <c r="D54" s="2350"/>
      <c r="E54" s="2345"/>
      <c r="F54" s="2107"/>
      <c r="G54" s="1312" t="s">
        <v>12</v>
      </c>
      <c r="H54" s="941">
        <f>SUM(H53)</f>
        <v>0</v>
      </c>
      <c r="I54" s="941">
        <f>I53</f>
        <v>0</v>
      </c>
      <c r="J54" s="941">
        <f>J53</f>
        <v>0</v>
      </c>
      <c r="K54" s="133">
        <f>K53</f>
        <v>0</v>
      </c>
      <c r="L54" s="984">
        <f>L53</f>
        <v>1</v>
      </c>
      <c r="M54" s="131">
        <f>M53</f>
        <v>1</v>
      </c>
      <c r="N54" s="2356"/>
      <c r="O54" s="2358"/>
      <c r="P54" s="2358"/>
      <c r="Q54" s="2358"/>
      <c r="R54" s="66"/>
      <c r="S54" s="66"/>
      <c r="T54" s="66"/>
      <c r="U54" s="66"/>
      <c r="V54" s="66"/>
      <c r="W54" s="66"/>
    </row>
    <row r="55" spans="1:23" ht="13.15" customHeight="1">
      <c r="A55" s="2338" t="s">
        <v>11</v>
      </c>
      <c r="B55" s="2340" t="s">
        <v>36</v>
      </c>
      <c r="C55" s="2100" t="s">
        <v>58</v>
      </c>
      <c r="D55" s="2342" t="s">
        <v>742</v>
      </c>
      <c r="E55" s="2344" t="s">
        <v>41</v>
      </c>
      <c r="F55" s="2104" t="s">
        <v>212</v>
      </c>
      <c r="G55" s="1760" t="s">
        <v>706</v>
      </c>
      <c r="H55" s="1746">
        <f>I55+K55</f>
        <v>0</v>
      </c>
      <c r="I55" s="1746">
        <v>0</v>
      </c>
      <c r="J55" s="1746">
        <v>0</v>
      </c>
      <c r="K55" s="1310">
        <v>0</v>
      </c>
      <c r="L55" s="1311">
        <v>0</v>
      </c>
      <c r="M55" s="1311">
        <v>0</v>
      </c>
      <c r="N55" s="2330" t="s">
        <v>743</v>
      </c>
      <c r="O55" s="2332">
        <v>0</v>
      </c>
      <c r="P55" s="2332">
        <v>10</v>
      </c>
      <c r="Q55" s="2353">
        <v>10</v>
      </c>
      <c r="R55" s="66"/>
      <c r="S55" s="66"/>
      <c r="T55" s="66"/>
      <c r="U55" s="66"/>
      <c r="V55" s="66"/>
      <c r="W55" s="66"/>
    </row>
    <row r="56" spans="1:23" ht="13.5" thickBot="1">
      <c r="A56" s="2339"/>
      <c r="B56" s="2341"/>
      <c r="C56" s="2103"/>
      <c r="D56" s="2350"/>
      <c r="E56" s="2345"/>
      <c r="F56" s="2107"/>
      <c r="G56" s="1312" t="s">
        <v>12</v>
      </c>
      <c r="H56" s="941">
        <f>SUM(H55)</f>
        <v>0</v>
      </c>
      <c r="I56" s="941">
        <f>I55</f>
        <v>0</v>
      </c>
      <c r="J56" s="941">
        <v>0</v>
      </c>
      <c r="K56" s="133">
        <f>K55</f>
        <v>0</v>
      </c>
      <c r="L56" s="984">
        <f>L55</f>
        <v>0</v>
      </c>
      <c r="M56" s="984">
        <f>M55</f>
        <v>0</v>
      </c>
      <c r="N56" s="2331"/>
      <c r="O56" s="2333"/>
      <c r="P56" s="2333"/>
      <c r="Q56" s="2354"/>
      <c r="R56" s="66"/>
      <c r="S56" s="66"/>
      <c r="T56" s="66"/>
      <c r="U56" s="66"/>
      <c r="V56" s="66"/>
      <c r="W56" s="66"/>
    </row>
    <row r="57" spans="1:23" ht="13.15" customHeight="1">
      <c r="A57" s="2338" t="s">
        <v>11</v>
      </c>
      <c r="B57" s="2340" t="s">
        <v>36</v>
      </c>
      <c r="C57" s="2100" t="s">
        <v>38</v>
      </c>
      <c r="D57" s="2342" t="s">
        <v>744</v>
      </c>
      <c r="E57" s="2344" t="s">
        <v>41</v>
      </c>
      <c r="F57" s="2104" t="s">
        <v>212</v>
      </c>
      <c r="G57" s="1760" t="s">
        <v>706</v>
      </c>
      <c r="H57" s="1746">
        <f>I57+K57</f>
        <v>6.7</v>
      </c>
      <c r="I57" s="1746">
        <v>6.7</v>
      </c>
      <c r="J57" s="1746">
        <v>0</v>
      </c>
      <c r="K57" s="1310">
        <v>0</v>
      </c>
      <c r="L57" s="1311">
        <v>6.7</v>
      </c>
      <c r="M57" s="1311">
        <v>6.7</v>
      </c>
      <c r="N57" s="2330" t="s">
        <v>745</v>
      </c>
      <c r="O57" s="2332">
        <v>6</v>
      </c>
      <c r="P57" s="2351">
        <v>6</v>
      </c>
      <c r="Q57" s="2348">
        <v>6</v>
      </c>
      <c r="R57" s="66"/>
      <c r="S57" s="66"/>
      <c r="T57" s="66"/>
      <c r="U57" s="66"/>
      <c r="V57" s="66"/>
      <c r="W57" s="66"/>
    </row>
    <row r="58" spans="1:23" ht="13.5" thickBot="1">
      <c r="A58" s="2339"/>
      <c r="B58" s="2341"/>
      <c r="C58" s="2103"/>
      <c r="D58" s="2350"/>
      <c r="E58" s="2345"/>
      <c r="F58" s="2107"/>
      <c r="G58" s="1312" t="s">
        <v>12</v>
      </c>
      <c r="H58" s="941">
        <f>SUM(H57)</f>
        <v>6.7</v>
      </c>
      <c r="I58" s="941">
        <f>I57</f>
        <v>6.7</v>
      </c>
      <c r="J58" s="941">
        <v>0</v>
      </c>
      <c r="K58" s="133">
        <f>K57</f>
        <v>0</v>
      </c>
      <c r="L58" s="984">
        <f>L57</f>
        <v>6.7</v>
      </c>
      <c r="M58" s="984">
        <f>M57</f>
        <v>6.7</v>
      </c>
      <c r="N58" s="2331"/>
      <c r="O58" s="2333"/>
      <c r="P58" s="2352"/>
      <c r="Q58" s="2349"/>
      <c r="R58" s="66"/>
      <c r="S58" s="66"/>
      <c r="T58" s="66"/>
      <c r="U58" s="66"/>
      <c r="V58" s="66"/>
      <c r="W58" s="66"/>
    </row>
    <row r="59" spans="1:23" ht="13.15" customHeight="1">
      <c r="A59" s="2338" t="s">
        <v>11</v>
      </c>
      <c r="B59" s="2340" t="s">
        <v>36</v>
      </c>
      <c r="C59" s="2100" t="s">
        <v>59</v>
      </c>
      <c r="D59" s="2342" t="s">
        <v>746</v>
      </c>
      <c r="E59" s="2344" t="s">
        <v>41</v>
      </c>
      <c r="F59" s="2104" t="s">
        <v>212</v>
      </c>
      <c r="G59" s="1760" t="s">
        <v>706</v>
      </c>
      <c r="H59" s="1746">
        <f>I59+K59</f>
        <v>0</v>
      </c>
      <c r="I59" s="1746">
        <v>0</v>
      </c>
      <c r="J59" s="1746">
        <v>0</v>
      </c>
      <c r="K59" s="1310">
        <v>0</v>
      </c>
      <c r="L59" s="1311">
        <v>0</v>
      </c>
      <c r="M59" s="1311">
        <v>0</v>
      </c>
      <c r="N59" s="2330" t="s">
        <v>747</v>
      </c>
      <c r="O59" s="2351">
        <v>0</v>
      </c>
      <c r="P59" s="2351">
        <v>0</v>
      </c>
      <c r="Q59" s="2348">
        <v>0</v>
      </c>
      <c r="R59" s="66"/>
      <c r="S59" s="66"/>
      <c r="T59" s="66"/>
      <c r="U59" s="66"/>
      <c r="V59" s="66"/>
      <c r="W59" s="66"/>
    </row>
    <row r="60" spans="1:23" ht="13.5" thickBot="1">
      <c r="A60" s="2339"/>
      <c r="B60" s="2341"/>
      <c r="C60" s="2103"/>
      <c r="D60" s="2350"/>
      <c r="E60" s="2345"/>
      <c r="F60" s="2107"/>
      <c r="G60" s="1312" t="s">
        <v>12</v>
      </c>
      <c r="H60" s="941">
        <f>SUM(H59)</f>
        <v>0</v>
      </c>
      <c r="I60" s="941">
        <f>I59</f>
        <v>0</v>
      </c>
      <c r="J60" s="941">
        <v>0</v>
      </c>
      <c r="K60" s="133">
        <f>K59</f>
        <v>0</v>
      </c>
      <c r="L60" s="984">
        <f>L59</f>
        <v>0</v>
      </c>
      <c r="M60" s="984">
        <f>M59</f>
        <v>0</v>
      </c>
      <c r="N60" s="2331"/>
      <c r="O60" s="2352"/>
      <c r="P60" s="2352"/>
      <c r="Q60" s="2349"/>
      <c r="R60" s="66"/>
      <c r="S60" s="66"/>
      <c r="T60" s="66"/>
      <c r="U60" s="66"/>
      <c r="V60" s="66"/>
      <c r="W60" s="66"/>
    </row>
    <row r="61" spans="1:23" ht="13.5" thickBot="1">
      <c r="A61" s="1734" t="s">
        <v>11</v>
      </c>
      <c r="B61" s="1735" t="s">
        <v>36</v>
      </c>
      <c r="C61" s="2115" t="s">
        <v>14</v>
      </c>
      <c r="D61" s="2116"/>
      <c r="E61" s="2116"/>
      <c r="F61" s="2116"/>
      <c r="G61" s="2116"/>
      <c r="H61" s="1321">
        <f t="shared" ref="H61:M61" si="18">H54+H56+H58+H60</f>
        <v>6.7</v>
      </c>
      <c r="I61" s="1321">
        <f t="shared" si="18"/>
        <v>6.7</v>
      </c>
      <c r="J61" s="1321">
        <f t="shared" si="18"/>
        <v>0</v>
      </c>
      <c r="K61" s="1321">
        <f t="shared" si="18"/>
        <v>0</v>
      </c>
      <c r="L61" s="1321">
        <f t="shared" si="18"/>
        <v>7.7</v>
      </c>
      <c r="M61" s="1321">
        <f t="shared" si="18"/>
        <v>7.7</v>
      </c>
      <c r="N61" s="934"/>
      <c r="O61" s="934"/>
      <c r="P61" s="934"/>
      <c r="Q61" s="935"/>
      <c r="R61" s="66"/>
      <c r="S61" s="66"/>
      <c r="T61" s="66"/>
      <c r="U61" s="66"/>
      <c r="V61" s="66"/>
      <c r="W61" s="66"/>
    </row>
    <row r="62" spans="1:23" ht="13.5" thickBot="1">
      <c r="A62" s="911" t="s">
        <v>11</v>
      </c>
      <c r="B62" s="912" t="s">
        <v>58</v>
      </c>
      <c r="C62" s="2051" t="s">
        <v>748</v>
      </c>
      <c r="D62" s="2052"/>
      <c r="E62" s="2052"/>
      <c r="F62" s="2052"/>
      <c r="G62" s="2052"/>
      <c r="H62" s="2052"/>
      <c r="I62" s="2052"/>
      <c r="J62" s="2052"/>
      <c r="K62" s="2052"/>
      <c r="L62" s="2052"/>
      <c r="M62" s="2052"/>
      <c r="N62" s="2052"/>
      <c r="O62" s="2089"/>
      <c r="P62" s="2089"/>
      <c r="Q62" s="2090"/>
      <c r="R62" s="66"/>
      <c r="S62" s="66"/>
      <c r="T62" s="66"/>
      <c r="U62" s="66"/>
      <c r="V62" s="66"/>
      <c r="W62" s="66"/>
    </row>
    <row r="63" spans="1:23" ht="26.45" customHeight="1">
      <c r="A63" s="2338" t="s">
        <v>11</v>
      </c>
      <c r="B63" s="2340" t="s">
        <v>58</v>
      </c>
      <c r="C63" s="2100" t="s">
        <v>35</v>
      </c>
      <c r="D63" s="2342" t="s">
        <v>749</v>
      </c>
      <c r="E63" s="2344" t="s">
        <v>41</v>
      </c>
      <c r="F63" s="2104" t="s">
        <v>212</v>
      </c>
      <c r="G63" s="1760" t="s">
        <v>706</v>
      </c>
      <c r="H63" s="1746">
        <f>I63+K63</f>
        <v>0</v>
      </c>
      <c r="I63" s="1746">
        <v>0</v>
      </c>
      <c r="J63" s="1746">
        <v>0</v>
      </c>
      <c r="K63" s="1310">
        <v>0</v>
      </c>
      <c r="L63" s="1311">
        <v>15</v>
      </c>
      <c r="M63" s="1311">
        <v>15</v>
      </c>
      <c r="N63" s="1761" t="s">
        <v>750</v>
      </c>
      <c r="O63" s="1762">
        <v>0</v>
      </c>
      <c r="P63" s="1762" t="s">
        <v>42</v>
      </c>
      <c r="Q63" s="1763" t="s">
        <v>42</v>
      </c>
      <c r="R63" s="66"/>
      <c r="S63" s="66"/>
      <c r="T63" s="66"/>
      <c r="U63" s="66"/>
      <c r="V63" s="66"/>
      <c r="W63" s="66"/>
    </row>
    <row r="64" spans="1:23" ht="24.75" thickBot="1">
      <c r="A64" s="2339"/>
      <c r="B64" s="2341"/>
      <c r="C64" s="2103"/>
      <c r="D64" s="2350"/>
      <c r="E64" s="2345"/>
      <c r="F64" s="2107"/>
      <c r="G64" s="1312" t="s">
        <v>12</v>
      </c>
      <c r="H64" s="941">
        <f>SUM(H63)</f>
        <v>0</v>
      </c>
      <c r="I64" s="941">
        <f>I63</f>
        <v>0</v>
      </c>
      <c r="J64" s="941"/>
      <c r="K64" s="133">
        <f>K63</f>
        <v>0</v>
      </c>
      <c r="L64" s="984">
        <f>L63</f>
        <v>15</v>
      </c>
      <c r="M64" s="984">
        <f>M63</f>
        <v>15</v>
      </c>
      <c r="N64" s="1764" t="s">
        <v>751</v>
      </c>
      <c r="O64" s="1765">
        <v>0</v>
      </c>
      <c r="P64" s="1765">
        <v>200</v>
      </c>
      <c r="Q64" s="1766">
        <v>200</v>
      </c>
      <c r="R64" s="66"/>
      <c r="S64" s="66"/>
      <c r="T64" s="66"/>
      <c r="U64" s="66"/>
      <c r="V64" s="66"/>
      <c r="W64" s="66"/>
    </row>
    <row r="65" spans="1:23">
      <c r="A65" s="2338" t="s">
        <v>11</v>
      </c>
      <c r="B65" s="2100" t="s">
        <v>58</v>
      </c>
      <c r="C65" s="2100" t="s">
        <v>58</v>
      </c>
      <c r="D65" s="2346" t="s">
        <v>752</v>
      </c>
      <c r="E65" s="2344" t="s">
        <v>41</v>
      </c>
      <c r="F65" s="2104" t="s">
        <v>212</v>
      </c>
      <c r="G65" s="1760" t="s">
        <v>706</v>
      </c>
      <c r="H65" s="1335">
        <f>I65+K65</f>
        <v>0</v>
      </c>
      <c r="I65" s="1335">
        <v>0</v>
      </c>
      <c r="J65" s="1335">
        <v>0</v>
      </c>
      <c r="K65" s="1335">
        <v>0</v>
      </c>
      <c r="L65" s="1335">
        <v>20</v>
      </c>
      <c r="M65" s="1335">
        <v>20</v>
      </c>
      <c r="N65" s="2330" t="s">
        <v>753</v>
      </c>
      <c r="O65" s="2336">
        <v>0</v>
      </c>
      <c r="P65" s="2336">
        <v>100</v>
      </c>
      <c r="Q65" s="2336">
        <v>100</v>
      </c>
      <c r="R65" s="66"/>
      <c r="S65" s="66"/>
      <c r="T65" s="66"/>
      <c r="U65" s="66"/>
      <c r="V65" s="66"/>
      <c r="W65" s="66"/>
    </row>
    <row r="66" spans="1:23" ht="13.5" thickBot="1">
      <c r="A66" s="2339"/>
      <c r="B66" s="2103"/>
      <c r="C66" s="2103"/>
      <c r="D66" s="2347"/>
      <c r="E66" s="2345"/>
      <c r="F66" s="2107"/>
      <c r="G66" s="1312" t="s">
        <v>12</v>
      </c>
      <c r="H66" s="1323">
        <f t="shared" ref="H66:M66" si="19">SUM(H65)</f>
        <v>0</v>
      </c>
      <c r="I66" s="1323">
        <f t="shared" si="19"/>
        <v>0</v>
      </c>
      <c r="J66" s="1323">
        <f t="shared" si="19"/>
        <v>0</v>
      </c>
      <c r="K66" s="1323">
        <f t="shared" si="19"/>
        <v>0</v>
      </c>
      <c r="L66" s="1323">
        <f t="shared" si="19"/>
        <v>20</v>
      </c>
      <c r="M66" s="1323">
        <f t="shared" si="19"/>
        <v>20</v>
      </c>
      <c r="N66" s="2331"/>
      <c r="O66" s="2337"/>
      <c r="P66" s="2337"/>
      <c r="Q66" s="2337"/>
      <c r="R66" s="66"/>
      <c r="S66" s="66"/>
      <c r="T66" s="66"/>
      <c r="U66" s="66"/>
      <c r="V66" s="66"/>
      <c r="W66" s="66"/>
    </row>
    <row r="67" spans="1:23">
      <c r="A67" s="2338" t="s">
        <v>11</v>
      </c>
      <c r="B67" s="2340" t="s">
        <v>58</v>
      </c>
      <c r="C67" s="2100" t="s">
        <v>38</v>
      </c>
      <c r="D67" s="2342" t="s">
        <v>754</v>
      </c>
      <c r="E67" s="2344" t="s">
        <v>41</v>
      </c>
      <c r="F67" s="2104" t="s">
        <v>212</v>
      </c>
      <c r="G67" s="1760" t="s">
        <v>706</v>
      </c>
      <c r="H67" s="1746">
        <f>I67+K67</f>
        <v>0</v>
      </c>
      <c r="I67" s="1746">
        <v>0</v>
      </c>
      <c r="J67" s="1746">
        <v>0</v>
      </c>
      <c r="K67" s="1310">
        <v>0</v>
      </c>
      <c r="L67" s="1311">
        <v>10</v>
      </c>
      <c r="M67" s="1311">
        <v>10</v>
      </c>
      <c r="N67" s="2330" t="s">
        <v>755</v>
      </c>
      <c r="O67" s="2332">
        <v>0</v>
      </c>
      <c r="P67" s="2332">
        <v>3</v>
      </c>
      <c r="Q67" s="2334">
        <v>3</v>
      </c>
      <c r="R67" s="66"/>
      <c r="S67" s="66"/>
      <c r="T67" s="66"/>
      <c r="U67" s="66"/>
      <c r="V67" s="66"/>
      <c r="W67" s="66"/>
    </row>
    <row r="68" spans="1:23" ht="13.5" thickBot="1">
      <c r="A68" s="2339"/>
      <c r="B68" s="2341"/>
      <c r="C68" s="2103"/>
      <c r="D68" s="2343"/>
      <c r="E68" s="2345"/>
      <c r="F68" s="2107"/>
      <c r="G68" s="1312" t="s">
        <v>12</v>
      </c>
      <c r="H68" s="941">
        <f t="shared" ref="H68:M68" si="20">SUM(H67)</f>
        <v>0</v>
      </c>
      <c r="I68" s="941">
        <f t="shared" si="20"/>
        <v>0</v>
      </c>
      <c r="J68" s="941">
        <f t="shared" si="20"/>
        <v>0</v>
      </c>
      <c r="K68" s="941">
        <f t="shared" si="20"/>
        <v>0</v>
      </c>
      <c r="L68" s="941">
        <f t="shared" si="20"/>
        <v>10</v>
      </c>
      <c r="M68" s="941">
        <f t="shared" si="20"/>
        <v>10</v>
      </c>
      <c r="N68" s="2331"/>
      <c r="O68" s="2333"/>
      <c r="P68" s="2333"/>
      <c r="Q68" s="2335"/>
      <c r="R68" s="66"/>
      <c r="S68" s="66"/>
      <c r="T68" s="66"/>
      <c r="U68" s="66"/>
      <c r="V68" s="66"/>
      <c r="W68" s="66"/>
    </row>
    <row r="69" spans="1:23" ht="13.5" thickBot="1">
      <c r="A69" s="1734" t="s">
        <v>11</v>
      </c>
      <c r="B69" s="1735" t="s">
        <v>58</v>
      </c>
      <c r="C69" s="2115" t="s">
        <v>14</v>
      </c>
      <c r="D69" s="2116"/>
      <c r="E69" s="2116"/>
      <c r="F69" s="2116"/>
      <c r="G69" s="2116"/>
      <c r="H69" s="1321">
        <f t="shared" ref="H69:L69" si="21">H64+H66+H68</f>
        <v>0</v>
      </c>
      <c r="I69" s="1321">
        <f t="shared" si="21"/>
        <v>0</v>
      </c>
      <c r="J69" s="1321">
        <f t="shared" si="21"/>
        <v>0</v>
      </c>
      <c r="K69" s="1321">
        <f t="shared" si="21"/>
        <v>0</v>
      </c>
      <c r="L69" s="1321">
        <f t="shared" si="21"/>
        <v>45</v>
      </c>
      <c r="M69" s="1321">
        <v>0</v>
      </c>
      <c r="N69" s="1324"/>
      <c r="O69" s="920"/>
      <c r="P69" s="920"/>
      <c r="Q69" s="920"/>
      <c r="R69" s="66"/>
      <c r="S69" s="66"/>
      <c r="T69" s="66"/>
      <c r="U69" s="66"/>
      <c r="V69" s="66"/>
      <c r="W69" s="66"/>
    </row>
    <row r="70" spans="1:23" ht="13.5" thickBot="1">
      <c r="A70" s="911" t="s">
        <v>13</v>
      </c>
      <c r="B70" s="2117" t="s">
        <v>64</v>
      </c>
      <c r="C70" s="2118"/>
      <c r="D70" s="2118"/>
      <c r="E70" s="2118"/>
      <c r="F70" s="2118"/>
      <c r="G70" s="2118"/>
      <c r="H70" s="1325">
        <f t="shared" ref="H70:M70" si="22">H69+H61+H51+H33+H21</f>
        <v>178.7</v>
      </c>
      <c r="I70" s="1325">
        <f t="shared" si="22"/>
        <v>178.7</v>
      </c>
      <c r="J70" s="1325">
        <f t="shared" si="22"/>
        <v>0</v>
      </c>
      <c r="K70" s="1325">
        <f t="shared" si="22"/>
        <v>0</v>
      </c>
      <c r="L70" s="1325">
        <f t="shared" si="22"/>
        <v>249</v>
      </c>
      <c r="M70" s="1325">
        <f t="shared" si="22"/>
        <v>160</v>
      </c>
      <c r="N70" s="1326"/>
      <c r="O70" s="1327"/>
      <c r="P70" s="1327"/>
      <c r="Q70" s="1328"/>
      <c r="R70" s="66"/>
      <c r="S70" s="66"/>
      <c r="T70" s="66"/>
      <c r="U70" s="66"/>
      <c r="V70" s="66"/>
      <c r="W70" s="66"/>
    </row>
    <row r="71" spans="1:23" ht="13.5" thickBot="1">
      <c r="A71" s="55" t="s">
        <v>11</v>
      </c>
      <c r="B71" s="2121" t="s">
        <v>15</v>
      </c>
      <c r="C71" s="2121"/>
      <c r="D71" s="2121"/>
      <c r="E71" s="2121"/>
      <c r="F71" s="2121"/>
      <c r="G71" s="2121"/>
      <c r="H71" s="56">
        <f t="shared" ref="H71:M71" si="23">H70</f>
        <v>178.7</v>
      </c>
      <c r="I71" s="56">
        <f t="shared" si="23"/>
        <v>178.7</v>
      </c>
      <c r="J71" s="56">
        <f t="shared" si="23"/>
        <v>0</v>
      </c>
      <c r="K71" s="56">
        <f t="shared" si="23"/>
        <v>0</v>
      </c>
      <c r="L71" s="56">
        <f t="shared" si="23"/>
        <v>249</v>
      </c>
      <c r="M71" s="56">
        <f t="shared" si="23"/>
        <v>160</v>
      </c>
      <c r="N71" s="1744"/>
      <c r="O71" s="1745"/>
      <c r="P71" s="1745"/>
      <c r="Q71" s="1129"/>
      <c r="R71" s="66"/>
      <c r="S71" s="66"/>
      <c r="T71" s="66"/>
      <c r="U71" s="66"/>
      <c r="V71" s="66"/>
      <c r="W71" s="66"/>
    </row>
    <row r="72" spans="1:23" ht="13.9" customHeight="1" thickBot="1">
      <c r="A72" s="903"/>
      <c r="B72" s="904"/>
      <c r="C72" s="904"/>
      <c r="D72" s="904"/>
      <c r="E72" s="904"/>
      <c r="F72" s="2127" t="s">
        <v>16</v>
      </c>
      <c r="G72" s="2128"/>
      <c r="H72" s="2128"/>
      <c r="I72" s="2128"/>
      <c r="J72" s="2128"/>
      <c r="K72" s="2128"/>
      <c r="L72" s="2128"/>
      <c r="M72" s="2128"/>
      <c r="N72" s="906"/>
      <c r="O72" s="906"/>
      <c r="P72" s="906"/>
      <c r="Q72" s="902"/>
      <c r="R72" s="1329"/>
      <c r="S72" s="1329"/>
      <c r="T72" s="1329"/>
      <c r="U72" s="66"/>
      <c r="V72" s="66"/>
      <c r="W72" s="66"/>
    </row>
    <row r="73" spans="1:23" ht="36" customHeight="1" thickBot="1">
      <c r="A73" s="902"/>
      <c r="B73" s="902"/>
      <c r="C73" s="2143" t="s">
        <v>17</v>
      </c>
      <c r="D73" s="2144"/>
      <c r="E73" s="2144"/>
      <c r="F73" s="2144"/>
      <c r="G73" s="2145"/>
      <c r="H73" s="2002" t="s">
        <v>759</v>
      </c>
      <c r="I73" s="2003"/>
      <c r="J73" s="2003"/>
      <c r="K73" s="2004"/>
      <c r="L73" s="928"/>
      <c r="M73" s="928"/>
      <c r="N73" s="1330"/>
      <c r="O73" s="1331"/>
      <c r="P73" s="1330"/>
      <c r="Q73" s="1330"/>
      <c r="R73" s="66"/>
      <c r="S73" s="66"/>
      <c r="T73" s="66"/>
      <c r="U73" s="66"/>
      <c r="V73" s="66"/>
      <c r="W73" s="66"/>
    </row>
    <row r="74" spans="1:23" ht="13.9" customHeight="1" thickBot="1">
      <c r="A74" s="902"/>
      <c r="B74" s="902"/>
      <c r="C74" s="2146" t="s">
        <v>18</v>
      </c>
      <c r="D74" s="2147"/>
      <c r="E74" s="2147"/>
      <c r="F74" s="2147"/>
      <c r="G74" s="2148"/>
      <c r="H74" s="2149">
        <f>H75+H76+H77+H78+H81+H79+H80</f>
        <v>178.7</v>
      </c>
      <c r="I74" s="2150"/>
      <c r="J74" s="2150"/>
      <c r="K74" s="2151"/>
      <c r="L74" s="928"/>
      <c r="M74" s="928"/>
      <c r="N74" s="1330"/>
      <c r="O74" s="1331"/>
      <c r="P74" s="1330"/>
      <c r="Q74" s="1330"/>
      <c r="R74" s="66"/>
      <c r="S74" s="66"/>
      <c r="T74" s="66"/>
      <c r="U74" s="66"/>
      <c r="V74" s="66"/>
      <c r="W74" s="66"/>
    </row>
    <row r="75" spans="1:23" ht="13.15" customHeight="1">
      <c r="A75" s="902"/>
      <c r="B75" s="902"/>
      <c r="C75" s="2152" t="s">
        <v>65</v>
      </c>
      <c r="D75" s="2153"/>
      <c r="E75" s="2153"/>
      <c r="F75" s="2153"/>
      <c r="G75" s="2154"/>
      <c r="H75" s="2155">
        <v>0</v>
      </c>
      <c r="I75" s="2156"/>
      <c r="J75" s="2156"/>
      <c r="K75" s="2157"/>
      <c r="L75" s="928"/>
      <c r="M75" s="928"/>
      <c r="N75" s="1330"/>
      <c r="O75" s="1331"/>
      <c r="P75" s="1330"/>
      <c r="Q75" s="1330"/>
      <c r="R75" s="66"/>
      <c r="S75" s="66"/>
      <c r="T75" s="66"/>
      <c r="U75" s="66"/>
      <c r="V75" s="66"/>
      <c r="W75" s="66"/>
    </row>
    <row r="76" spans="1:23" ht="28.15" customHeight="1">
      <c r="A76" s="902"/>
      <c r="B76" s="902"/>
      <c r="C76" s="2131" t="s">
        <v>66</v>
      </c>
      <c r="D76" s="2132"/>
      <c r="E76" s="2132"/>
      <c r="F76" s="2132"/>
      <c r="G76" s="2133"/>
      <c r="H76" s="2134">
        <v>160</v>
      </c>
      <c r="I76" s="2135"/>
      <c r="J76" s="2135"/>
      <c r="K76" s="2136"/>
      <c r="L76" s="928"/>
      <c r="M76" s="928"/>
      <c r="N76" s="1330"/>
      <c r="O76" s="1331"/>
      <c r="P76" s="1330"/>
      <c r="Q76" s="1330"/>
      <c r="R76" s="66"/>
      <c r="S76" s="66"/>
      <c r="T76" s="66"/>
      <c r="U76" s="66"/>
      <c r="V76" s="66"/>
      <c r="W76" s="66"/>
    </row>
    <row r="77" spans="1:23" ht="13.15" customHeight="1">
      <c r="A77" s="902"/>
      <c r="B77" s="902"/>
      <c r="C77" s="2137" t="s">
        <v>261</v>
      </c>
      <c r="D77" s="2138"/>
      <c r="E77" s="2138"/>
      <c r="F77" s="2138"/>
      <c r="G77" s="2139"/>
      <c r="H77" s="2134">
        <v>0</v>
      </c>
      <c r="I77" s="2135"/>
      <c r="J77" s="2135"/>
      <c r="K77" s="2136"/>
      <c r="L77" s="928"/>
      <c r="M77" s="928"/>
      <c r="N77" s="1330"/>
      <c r="O77" s="1331"/>
      <c r="P77" s="1330"/>
      <c r="Q77" s="1330"/>
      <c r="R77" s="66"/>
      <c r="S77" s="66"/>
      <c r="T77" s="66"/>
      <c r="U77" s="66"/>
      <c r="V77" s="66"/>
      <c r="W77" s="66"/>
    </row>
    <row r="78" spans="1:23" ht="13.15" customHeight="1">
      <c r="A78" s="902"/>
      <c r="B78" s="902"/>
      <c r="C78" s="2137" t="s">
        <v>130</v>
      </c>
      <c r="D78" s="2138"/>
      <c r="E78" s="2138"/>
      <c r="F78" s="2138"/>
      <c r="G78" s="2158"/>
      <c r="H78" s="2134">
        <v>18.7</v>
      </c>
      <c r="I78" s="2135"/>
      <c r="J78" s="2135"/>
      <c r="K78" s="2136"/>
      <c r="L78" s="928"/>
      <c r="M78" s="928"/>
      <c r="N78" s="1330"/>
      <c r="O78" s="1331"/>
      <c r="P78" s="1330"/>
      <c r="Q78" s="1330"/>
      <c r="R78" s="66"/>
      <c r="S78" s="66"/>
      <c r="T78" s="66"/>
      <c r="U78" s="66"/>
      <c r="V78" s="66"/>
      <c r="W78" s="66"/>
    </row>
    <row r="79" spans="1:23" ht="13.15" customHeight="1">
      <c r="A79" s="902"/>
      <c r="B79" s="902"/>
      <c r="C79" s="2327" t="s">
        <v>67</v>
      </c>
      <c r="D79" s="2328"/>
      <c r="E79" s="2328"/>
      <c r="F79" s="2328"/>
      <c r="G79" s="2329"/>
      <c r="H79" s="2134">
        <v>0</v>
      </c>
      <c r="I79" s="2165"/>
      <c r="J79" s="2165"/>
      <c r="K79" s="2166"/>
      <c r="L79" s="928"/>
      <c r="M79" s="928"/>
      <c r="N79" s="1330"/>
      <c r="O79" s="1331"/>
      <c r="P79" s="1330"/>
      <c r="Q79" s="1330"/>
      <c r="R79" s="66"/>
      <c r="S79" s="66"/>
      <c r="T79" s="66"/>
      <c r="U79" s="66"/>
      <c r="V79" s="66"/>
      <c r="W79" s="66"/>
    </row>
    <row r="80" spans="1:23" ht="13.15" customHeight="1">
      <c r="A80" s="902"/>
      <c r="B80" s="902"/>
      <c r="C80" s="2167" t="s">
        <v>68</v>
      </c>
      <c r="D80" s="2168"/>
      <c r="E80" s="2168"/>
      <c r="F80" s="2168"/>
      <c r="G80" s="2169"/>
      <c r="H80" s="2134">
        <v>0</v>
      </c>
      <c r="I80" s="2165"/>
      <c r="J80" s="2165"/>
      <c r="K80" s="2166"/>
      <c r="L80" s="928"/>
      <c r="M80" s="928"/>
      <c r="N80" s="1330"/>
      <c r="O80" s="1331"/>
      <c r="P80" s="1330"/>
      <c r="Q80" s="1330"/>
      <c r="R80" s="66"/>
      <c r="S80" s="66"/>
      <c r="T80" s="66"/>
      <c r="U80" s="66"/>
      <c r="V80" s="66"/>
      <c r="W80" s="66"/>
    </row>
    <row r="81" spans="1:23" ht="13.9" customHeight="1" thickBot="1">
      <c r="A81" s="902"/>
      <c r="B81" s="902"/>
      <c r="C81" s="2131" t="s">
        <v>131</v>
      </c>
      <c r="D81" s="2132"/>
      <c r="E81" s="2132"/>
      <c r="F81" s="2132"/>
      <c r="G81" s="2133"/>
      <c r="H81" s="2134">
        <v>0</v>
      </c>
      <c r="I81" s="2135"/>
      <c r="J81" s="2135"/>
      <c r="K81" s="2136"/>
      <c r="L81" s="928"/>
      <c r="M81" s="928"/>
      <c r="N81" s="1330"/>
      <c r="O81" s="1331"/>
      <c r="P81" s="1330"/>
      <c r="Q81" s="1330"/>
      <c r="R81" s="66"/>
      <c r="S81" s="66"/>
      <c r="T81" s="66"/>
      <c r="U81" s="66"/>
      <c r="V81" s="66"/>
      <c r="W81" s="66"/>
    </row>
    <row r="82" spans="1:23" ht="13.9" customHeight="1" thickBot="1">
      <c r="A82" s="902"/>
      <c r="B82" s="902"/>
      <c r="C82" s="2146" t="s">
        <v>19</v>
      </c>
      <c r="D82" s="2147"/>
      <c r="E82" s="2147"/>
      <c r="F82" s="2147"/>
      <c r="G82" s="2148"/>
      <c r="H82" s="2149">
        <f>H83*1</f>
        <v>0</v>
      </c>
      <c r="I82" s="2150"/>
      <c r="J82" s="2150"/>
      <c r="K82" s="2151"/>
      <c r="L82" s="928"/>
      <c r="M82" s="928"/>
      <c r="N82" s="1330"/>
      <c r="O82" s="1331"/>
      <c r="P82" s="1330"/>
      <c r="Q82" s="1330"/>
      <c r="R82" s="66"/>
      <c r="S82" s="66"/>
      <c r="T82" s="66"/>
      <c r="U82" s="66"/>
      <c r="V82" s="66"/>
      <c r="W82" s="66"/>
    </row>
    <row r="83" spans="1:23" ht="13.9" customHeight="1" thickBot="1">
      <c r="A83" s="928"/>
      <c r="B83" s="928"/>
      <c r="C83" s="2137" t="s">
        <v>69</v>
      </c>
      <c r="D83" s="2138"/>
      <c r="E83" s="2138"/>
      <c r="F83" s="2138"/>
      <c r="G83" s="2158"/>
      <c r="H83" s="2135"/>
      <c r="I83" s="2135"/>
      <c r="J83" s="2135"/>
      <c r="K83" s="2136"/>
      <c r="L83" s="902"/>
      <c r="M83" s="902"/>
      <c r="N83" s="1330"/>
      <c r="O83" s="1331"/>
      <c r="P83" s="1330"/>
      <c r="Q83" s="1330"/>
      <c r="R83" s="66"/>
      <c r="S83" s="66"/>
      <c r="T83" s="66"/>
      <c r="U83" s="66"/>
      <c r="V83" s="66"/>
      <c r="W83" s="66"/>
    </row>
    <row r="84" spans="1:23" ht="13.9" customHeight="1" thickBot="1">
      <c r="A84" s="928"/>
      <c r="B84" s="928"/>
      <c r="C84" s="2159" t="s">
        <v>20</v>
      </c>
      <c r="D84" s="2160"/>
      <c r="E84" s="2160"/>
      <c r="F84" s="2160"/>
      <c r="G84" s="2161"/>
      <c r="H84" s="2325">
        <f>H82+H74</f>
        <v>178.7</v>
      </c>
      <c r="I84" s="2325"/>
      <c r="J84" s="2325"/>
      <c r="K84" s="2326"/>
      <c r="L84" s="902"/>
      <c r="M84" s="902"/>
      <c r="N84" s="1330"/>
      <c r="O84" s="1331"/>
      <c r="P84" s="1330"/>
      <c r="Q84" s="1330"/>
      <c r="R84" s="66"/>
      <c r="S84" s="66"/>
      <c r="T84" s="66"/>
      <c r="U84" s="66"/>
      <c r="V84" s="66"/>
      <c r="W84" s="66"/>
    </row>
  </sheetData>
  <mergeCells count="287">
    <mergeCell ref="A49:A50"/>
    <mergeCell ref="B49:B50"/>
    <mergeCell ref="C49:C50"/>
    <mergeCell ref="D49:D50"/>
    <mergeCell ref="E49:E50"/>
    <mergeCell ref="F49:F50"/>
    <mergeCell ref="N49:N50"/>
    <mergeCell ref="O49:O50"/>
    <mergeCell ref="P49:P50"/>
    <mergeCell ref="O31:O32"/>
    <mergeCell ref="P31:P32"/>
    <mergeCell ref="Q31:Q32"/>
    <mergeCell ref="C34:Q34"/>
    <mergeCell ref="G23:G24"/>
    <mergeCell ref="H23:H24"/>
    <mergeCell ref="I23:I24"/>
    <mergeCell ref="J23:J24"/>
    <mergeCell ref="K23:K24"/>
    <mergeCell ref="M23:M24"/>
    <mergeCell ref="N23:N25"/>
    <mergeCell ref="O23:O25"/>
    <mergeCell ref="P23:P25"/>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G9:G10"/>
    <mergeCell ref="H9:H10"/>
    <mergeCell ref="O9:O11"/>
    <mergeCell ref="P9:P11"/>
    <mergeCell ref="Q9:Q11"/>
    <mergeCell ref="N9:N11"/>
    <mergeCell ref="C12:C13"/>
    <mergeCell ref="D12:D13"/>
    <mergeCell ref="E12:E13"/>
    <mergeCell ref="F12:F13"/>
    <mergeCell ref="I9:I10"/>
    <mergeCell ref="J9:J10"/>
    <mergeCell ref="K9:K10"/>
    <mergeCell ref="L9:L10"/>
    <mergeCell ref="M9:M10"/>
    <mergeCell ref="P14:P15"/>
    <mergeCell ref="Q14:Q15"/>
    <mergeCell ref="A16:A17"/>
    <mergeCell ref="B16:B17"/>
    <mergeCell ref="C16:C17"/>
    <mergeCell ref="D16:D17"/>
    <mergeCell ref="E16:E17"/>
    <mergeCell ref="F16:F17"/>
    <mergeCell ref="N16:N17"/>
    <mergeCell ref="O16:O17"/>
    <mergeCell ref="C14:C15"/>
    <mergeCell ref="D14:D15"/>
    <mergeCell ref="E14:E15"/>
    <mergeCell ref="F14:F15"/>
    <mergeCell ref="N14:N15"/>
    <mergeCell ref="O14:O15"/>
    <mergeCell ref="P16:P17"/>
    <mergeCell ref="Q16:Q17"/>
    <mergeCell ref="C18:C20"/>
    <mergeCell ref="D18:D20"/>
    <mergeCell ref="E18:E20"/>
    <mergeCell ref="F18:F20"/>
    <mergeCell ref="N18:N20"/>
    <mergeCell ref="O18:O20"/>
    <mergeCell ref="P18:P20"/>
    <mergeCell ref="Q18:Q20"/>
    <mergeCell ref="C21:G21"/>
    <mergeCell ref="C22:Q22"/>
    <mergeCell ref="A23:A25"/>
    <mergeCell ref="B23:B25"/>
    <mergeCell ref="C23:C25"/>
    <mergeCell ref="D23:D25"/>
    <mergeCell ref="E23:E25"/>
    <mergeCell ref="F23:F25"/>
    <mergeCell ref="A28:A30"/>
    <mergeCell ref="B28:B30"/>
    <mergeCell ref="C28:C30"/>
    <mergeCell ref="D28:D30"/>
    <mergeCell ref="E28:E30"/>
    <mergeCell ref="F28:F30"/>
    <mergeCell ref="Q23:Q25"/>
    <mergeCell ref="A26:A27"/>
    <mergeCell ref="B26:B27"/>
    <mergeCell ref="C26:C27"/>
    <mergeCell ref="D26:D27"/>
    <mergeCell ref="E26:E27"/>
    <mergeCell ref="F26:F27"/>
    <mergeCell ref="N26:N27"/>
    <mergeCell ref="O26:O27"/>
    <mergeCell ref="P26:P27"/>
    <mergeCell ref="Q26:Q27"/>
    <mergeCell ref="A31:A32"/>
    <mergeCell ref="B31:B32"/>
    <mergeCell ref="A37:A38"/>
    <mergeCell ref="B37:B38"/>
    <mergeCell ref="C37:C38"/>
    <mergeCell ref="D37:D38"/>
    <mergeCell ref="E37:E38"/>
    <mergeCell ref="F37:F38"/>
    <mergeCell ref="N37:N38"/>
    <mergeCell ref="D35:D36"/>
    <mergeCell ref="E35:E36"/>
    <mergeCell ref="F35:F36"/>
    <mergeCell ref="N35:N36"/>
    <mergeCell ref="C31:C32"/>
    <mergeCell ref="D31:D32"/>
    <mergeCell ref="E31:E32"/>
    <mergeCell ref="F31:F32"/>
    <mergeCell ref="N31:N32"/>
    <mergeCell ref="O37:O38"/>
    <mergeCell ref="P37:P38"/>
    <mergeCell ref="Q37:Q38"/>
    <mergeCell ref="A35:A36"/>
    <mergeCell ref="B35:B36"/>
    <mergeCell ref="C35:C36"/>
    <mergeCell ref="A39:A40"/>
    <mergeCell ref="B39:B40"/>
    <mergeCell ref="C39:C40"/>
    <mergeCell ref="D39:D40"/>
    <mergeCell ref="E39:E40"/>
    <mergeCell ref="F39:F40"/>
    <mergeCell ref="N39:N40"/>
    <mergeCell ref="O39:O40"/>
    <mergeCell ref="P39:P40"/>
    <mergeCell ref="O35:O36"/>
    <mergeCell ref="P35:P36"/>
    <mergeCell ref="Q35:Q36"/>
    <mergeCell ref="A41:A42"/>
    <mergeCell ref="B41:B42"/>
    <mergeCell ref="C41:C42"/>
    <mergeCell ref="D41:D42"/>
    <mergeCell ref="E41:E42"/>
    <mergeCell ref="Q43:Q44"/>
    <mergeCell ref="A45:A46"/>
    <mergeCell ref="B45:B46"/>
    <mergeCell ref="C45:C46"/>
    <mergeCell ref="D45:D46"/>
    <mergeCell ref="E45:E46"/>
    <mergeCell ref="F41:F42"/>
    <mergeCell ref="N41:N42"/>
    <mergeCell ref="O41:O42"/>
    <mergeCell ref="P41:P42"/>
    <mergeCell ref="Q41:Q42"/>
    <mergeCell ref="A43:A44"/>
    <mergeCell ref="B43:B44"/>
    <mergeCell ref="C43:C44"/>
    <mergeCell ref="D43:D44"/>
    <mergeCell ref="E43:E44"/>
    <mergeCell ref="F43:F44"/>
    <mergeCell ref="N43:N44"/>
    <mergeCell ref="O43:O44"/>
    <mergeCell ref="P43:P44"/>
    <mergeCell ref="F47:F48"/>
    <mergeCell ref="N47:N48"/>
    <mergeCell ref="O47:O48"/>
    <mergeCell ref="P47:P48"/>
    <mergeCell ref="Q39:Q40"/>
    <mergeCell ref="Q47:Q48"/>
    <mergeCell ref="C51:G51"/>
    <mergeCell ref="F45:F46"/>
    <mergeCell ref="N45:N46"/>
    <mergeCell ref="Q49:Q50"/>
    <mergeCell ref="C52:Q52"/>
    <mergeCell ref="A53:A54"/>
    <mergeCell ref="B53:B54"/>
    <mergeCell ref="C53:C54"/>
    <mergeCell ref="D53:D54"/>
    <mergeCell ref="E53:E54"/>
    <mergeCell ref="F53:F54"/>
    <mergeCell ref="N53:N54"/>
    <mergeCell ref="O53:O54"/>
    <mergeCell ref="P53:P54"/>
    <mergeCell ref="Q53:Q54"/>
    <mergeCell ref="A47:A48"/>
    <mergeCell ref="B47:B48"/>
    <mergeCell ref="C47:C48"/>
    <mergeCell ref="D47:D48"/>
    <mergeCell ref="E47:E48"/>
    <mergeCell ref="Q55:Q56"/>
    <mergeCell ref="A57:A58"/>
    <mergeCell ref="B57:B58"/>
    <mergeCell ref="C57:C58"/>
    <mergeCell ref="D57:D58"/>
    <mergeCell ref="E57:E58"/>
    <mergeCell ref="F57:F58"/>
    <mergeCell ref="N57:N58"/>
    <mergeCell ref="O57:O58"/>
    <mergeCell ref="P57:P58"/>
    <mergeCell ref="Q57:Q58"/>
    <mergeCell ref="A55:A56"/>
    <mergeCell ref="B55:B56"/>
    <mergeCell ref="C55:C56"/>
    <mergeCell ref="D55:D56"/>
    <mergeCell ref="E55:E56"/>
    <mergeCell ref="F55:F56"/>
    <mergeCell ref="N55:N56"/>
    <mergeCell ref="O55:O56"/>
    <mergeCell ref="P55:P56"/>
    <mergeCell ref="Q59:Q60"/>
    <mergeCell ref="C61:G61"/>
    <mergeCell ref="C62:Q62"/>
    <mergeCell ref="A63:A64"/>
    <mergeCell ref="B63:B64"/>
    <mergeCell ref="C63:C64"/>
    <mergeCell ref="D63:D64"/>
    <mergeCell ref="E63:E64"/>
    <mergeCell ref="F63:F64"/>
    <mergeCell ref="A59:A60"/>
    <mergeCell ref="B59:B60"/>
    <mergeCell ref="C59:C60"/>
    <mergeCell ref="D59:D60"/>
    <mergeCell ref="E59:E60"/>
    <mergeCell ref="F59:F60"/>
    <mergeCell ref="N59:N60"/>
    <mergeCell ref="O59:O60"/>
    <mergeCell ref="P59:P60"/>
    <mergeCell ref="A67:A68"/>
    <mergeCell ref="B67:B68"/>
    <mergeCell ref="C67:C68"/>
    <mergeCell ref="D67:D68"/>
    <mergeCell ref="E67:E68"/>
    <mergeCell ref="F67:F68"/>
    <mergeCell ref="A65:A66"/>
    <mergeCell ref="B65:B66"/>
    <mergeCell ref="C65:C66"/>
    <mergeCell ref="D65:D66"/>
    <mergeCell ref="E65:E66"/>
    <mergeCell ref="F65:F66"/>
    <mergeCell ref="N67:N68"/>
    <mergeCell ref="O67:O68"/>
    <mergeCell ref="P67:P68"/>
    <mergeCell ref="Q67:Q68"/>
    <mergeCell ref="C69:G69"/>
    <mergeCell ref="B70:G70"/>
    <mergeCell ref="N65:N66"/>
    <mergeCell ref="O65:O66"/>
    <mergeCell ref="P65:P66"/>
    <mergeCell ref="Q65:Q66"/>
    <mergeCell ref="C75:G75"/>
    <mergeCell ref="H75:K75"/>
    <mergeCell ref="C76:G76"/>
    <mergeCell ref="H76:K76"/>
    <mergeCell ref="C77:G77"/>
    <mergeCell ref="H77:K77"/>
    <mergeCell ref="B71:G71"/>
    <mergeCell ref="F72:M72"/>
    <mergeCell ref="C73:G73"/>
    <mergeCell ref="H73:K73"/>
    <mergeCell ref="C74:G74"/>
    <mergeCell ref="H74:K74"/>
    <mergeCell ref="C84:G84"/>
    <mergeCell ref="H84:K84"/>
    <mergeCell ref="C81:G81"/>
    <mergeCell ref="H81:K81"/>
    <mergeCell ref="C82:G82"/>
    <mergeCell ref="H82:K82"/>
    <mergeCell ref="C83:G83"/>
    <mergeCell ref="H83:K83"/>
    <mergeCell ref="C78:G78"/>
    <mergeCell ref="H78:K78"/>
    <mergeCell ref="C79:G79"/>
    <mergeCell ref="H79:K79"/>
    <mergeCell ref="C80:G80"/>
    <mergeCell ref="H80:K80"/>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topLeftCell="A7" zoomScaleNormal="100" workbookViewId="0">
      <selection activeCell="Z9" sqref="Z9"/>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1" spans="1:23" s="901" customFormat="1" ht="45.6" customHeight="1">
      <c r="N1" s="1981"/>
      <c r="O1" s="1981"/>
      <c r="P1" s="1981"/>
      <c r="Q1" s="1981"/>
    </row>
    <row r="2" spans="1:23" ht="15">
      <c r="A2" s="905"/>
      <c r="B2" s="1349"/>
      <c r="C2" s="1349"/>
      <c r="D2" s="1350"/>
      <c r="E2" s="1351" t="s">
        <v>760</v>
      </c>
      <c r="F2" s="1352"/>
      <c r="G2" s="1353"/>
      <c r="H2" s="1352"/>
      <c r="I2" s="1352"/>
      <c r="J2" s="1352"/>
      <c r="K2" s="1350"/>
      <c r="L2" s="1354"/>
      <c r="M2" s="1350"/>
      <c r="N2" s="1350"/>
      <c r="O2" s="1350"/>
      <c r="P2" s="1350"/>
      <c r="Q2" s="1350"/>
      <c r="R2" s="1350"/>
      <c r="S2" s="1350"/>
      <c r="T2" s="1350"/>
      <c r="U2" s="1350"/>
      <c r="V2" s="1350"/>
      <c r="W2" s="1350"/>
    </row>
    <row r="3" spans="1:23" ht="15.75" thickBot="1">
      <c r="A3" s="906"/>
      <c r="B3" s="1348"/>
      <c r="C3" s="1348"/>
      <c r="D3" s="2531" t="s">
        <v>34</v>
      </c>
      <c r="E3" s="2531"/>
      <c r="F3" s="2531"/>
      <c r="G3" s="2531"/>
      <c r="H3" s="2531"/>
      <c r="I3" s="2531"/>
      <c r="J3" s="2531"/>
      <c r="K3" s="2531"/>
      <c r="L3" s="2531"/>
      <c r="M3" s="2531"/>
      <c r="N3" s="2531"/>
      <c r="O3" s="2531"/>
      <c r="P3" s="2531"/>
      <c r="Q3" s="2531"/>
      <c r="R3" s="2531"/>
      <c r="S3" s="2531"/>
      <c r="T3" s="2531"/>
      <c r="U3" s="2531"/>
      <c r="V3" s="2531"/>
      <c r="W3" s="2531"/>
    </row>
    <row r="4" spans="1:23" ht="33.6" customHeight="1">
      <c r="A4" s="2298" t="s">
        <v>0</v>
      </c>
      <c r="B4" s="2301" t="s">
        <v>1</v>
      </c>
      <c r="C4" s="2301" t="s">
        <v>2</v>
      </c>
      <c r="D4" s="2304" t="s">
        <v>3</v>
      </c>
      <c r="E4" s="2307" t="s">
        <v>4</v>
      </c>
      <c r="F4" s="2310" t="s">
        <v>5</v>
      </c>
      <c r="G4" s="2283" t="s">
        <v>6</v>
      </c>
      <c r="H4" s="2228" t="s">
        <v>685</v>
      </c>
      <c r="I4" s="2229"/>
      <c r="J4" s="2229"/>
      <c r="K4" s="2230"/>
      <c r="L4" s="2286" t="s">
        <v>139</v>
      </c>
      <c r="M4" s="2289" t="s">
        <v>796</v>
      </c>
      <c r="N4" s="2292" t="s">
        <v>21</v>
      </c>
      <c r="O4" s="2293"/>
      <c r="P4" s="2293"/>
      <c r="Q4" s="2294"/>
      <c r="R4" s="905"/>
      <c r="S4" s="905"/>
      <c r="T4" s="905"/>
      <c r="U4" s="905"/>
      <c r="V4" s="905"/>
      <c r="W4" s="905"/>
    </row>
    <row r="5" spans="1:23">
      <c r="A5" s="2299"/>
      <c r="B5" s="2302"/>
      <c r="C5" s="2302"/>
      <c r="D5" s="2305"/>
      <c r="E5" s="2308"/>
      <c r="F5" s="2311"/>
      <c r="G5" s="2284"/>
      <c r="H5" s="2295" t="s">
        <v>7</v>
      </c>
      <c r="I5" s="2297" t="s">
        <v>8</v>
      </c>
      <c r="J5" s="2297"/>
      <c r="K5" s="2036" t="s">
        <v>140</v>
      </c>
      <c r="L5" s="2287"/>
      <c r="M5" s="2290"/>
      <c r="N5" s="2319" t="s">
        <v>33</v>
      </c>
      <c r="O5" s="2321" t="s">
        <v>9</v>
      </c>
      <c r="P5" s="2321"/>
      <c r="Q5" s="2322"/>
      <c r="R5" s="905"/>
      <c r="S5" s="905"/>
      <c r="T5" s="905"/>
      <c r="U5" s="905"/>
      <c r="V5" s="905"/>
      <c r="W5" s="905"/>
    </row>
    <row r="6" spans="1:23" ht="110.45" customHeight="1" thickBot="1">
      <c r="A6" s="2300"/>
      <c r="B6" s="2303"/>
      <c r="C6" s="2303"/>
      <c r="D6" s="2306"/>
      <c r="E6" s="2309"/>
      <c r="F6" s="2312"/>
      <c r="G6" s="2285"/>
      <c r="H6" s="2296"/>
      <c r="I6" s="1339" t="s">
        <v>7</v>
      </c>
      <c r="J6" s="1339" t="s">
        <v>10</v>
      </c>
      <c r="K6" s="2037"/>
      <c r="L6" s="2288"/>
      <c r="M6" s="2291"/>
      <c r="N6" s="2320"/>
      <c r="O6" s="208" t="s">
        <v>55</v>
      </c>
      <c r="P6" s="208" t="s">
        <v>132</v>
      </c>
      <c r="Q6" s="209" t="s">
        <v>686</v>
      </c>
      <c r="R6" s="905"/>
      <c r="S6" s="905"/>
      <c r="T6" s="905"/>
      <c r="U6" s="905"/>
      <c r="V6" s="905"/>
      <c r="W6" s="905"/>
    </row>
    <row r="7" spans="1:23" ht="13.5" thickBot="1">
      <c r="A7" s="210" t="s">
        <v>11</v>
      </c>
      <c r="B7" s="2274" t="s">
        <v>761</v>
      </c>
      <c r="C7" s="2274"/>
      <c r="D7" s="2274"/>
      <c r="E7" s="2274"/>
      <c r="F7" s="2274"/>
      <c r="G7" s="2274"/>
      <c r="H7" s="2274"/>
      <c r="I7" s="2274"/>
      <c r="J7" s="2274"/>
      <c r="K7" s="2274"/>
      <c r="L7" s="2274"/>
      <c r="M7" s="2274"/>
      <c r="N7" s="2274"/>
      <c r="O7" s="2274"/>
      <c r="P7" s="2274"/>
      <c r="Q7" s="2275"/>
      <c r="R7" s="1355"/>
      <c r="S7" s="1355"/>
      <c r="T7" s="1355"/>
      <c r="U7" s="1355"/>
      <c r="V7" s="1355"/>
      <c r="W7" s="1355"/>
    </row>
    <row r="8" spans="1:23" ht="13.5" thickBot="1">
      <c r="A8" s="1356" t="s">
        <v>11</v>
      </c>
      <c r="B8" s="297" t="s">
        <v>11</v>
      </c>
      <c r="C8" s="2529" t="s">
        <v>762</v>
      </c>
      <c r="D8" s="2529"/>
      <c r="E8" s="2529"/>
      <c r="F8" s="2529"/>
      <c r="G8" s="2529"/>
      <c r="H8" s="2529"/>
      <c r="I8" s="2529"/>
      <c r="J8" s="2529"/>
      <c r="K8" s="2529"/>
      <c r="L8" s="2529"/>
      <c r="M8" s="2529"/>
      <c r="N8" s="2529"/>
      <c r="O8" s="2529"/>
      <c r="P8" s="2529"/>
      <c r="Q8" s="2530"/>
      <c r="R8" s="1355"/>
      <c r="S8" s="1355"/>
      <c r="T8" s="1355"/>
      <c r="U8" s="1355"/>
      <c r="V8" s="1355"/>
      <c r="W8" s="1355"/>
    </row>
    <row r="9" spans="1:23">
      <c r="A9" s="2489" t="s">
        <v>11</v>
      </c>
      <c r="B9" s="2492" t="s">
        <v>11</v>
      </c>
      <c r="C9" s="2244" t="s">
        <v>11</v>
      </c>
      <c r="D9" s="2021" t="s">
        <v>763</v>
      </c>
      <c r="E9" s="2231" t="s">
        <v>41</v>
      </c>
      <c r="F9" s="2391" t="s">
        <v>269</v>
      </c>
      <c r="G9" s="1460" t="s">
        <v>37</v>
      </c>
      <c r="H9" s="1868">
        <f>I9+K9</f>
        <v>47</v>
      </c>
      <c r="I9" s="1869">
        <v>47</v>
      </c>
      <c r="J9" s="1357">
        <v>0</v>
      </c>
      <c r="K9" s="1461">
        <v>0</v>
      </c>
      <c r="L9" s="1358">
        <v>45</v>
      </c>
      <c r="M9" s="1358">
        <v>45</v>
      </c>
      <c r="N9" s="1359" t="s">
        <v>764</v>
      </c>
      <c r="O9" s="1360">
        <v>36</v>
      </c>
      <c r="P9" s="1360">
        <v>36</v>
      </c>
      <c r="Q9" s="1361">
        <v>36</v>
      </c>
      <c r="R9" s="1355"/>
      <c r="S9" s="1355"/>
      <c r="T9" s="1355"/>
      <c r="U9" s="1355"/>
      <c r="V9" s="1355"/>
      <c r="W9" s="1355"/>
    </row>
    <row r="10" spans="1:23" ht="26.25" thickBot="1">
      <c r="A10" s="2490"/>
      <c r="B10" s="2493"/>
      <c r="C10" s="2495"/>
      <c r="D10" s="2022"/>
      <c r="E10" s="2233"/>
      <c r="F10" s="2497"/>
      <c r="G10" s="1459"/>
      <c r="H10" s="99"/>
      <c r="I10" s="1362"/>
      <c r="J10" s="1362"/>
      <c r="K10" s="1462"/>
      <c r="L10" s="93"/>
      <c r="M10" s="93"/>
      <c r="N10" s="1363" t="s">
        <v>765</v>
      </c>
      <c r="O10" s="993">
        <v>600</v>
      </c>
      <c r="P10" s="993">
        <v>600</v>
      </c>
      <c r="Q10" s="250">
        <v>600</v>
      </c>
      <c r="R10" s="1355"/>
      <c r="S10" s="1355"/>
      <c r="T10" s="1364"/>
      <c r="U10" s="1355"/>
      <c r="V10" s="1355"/>
      <c r="W10" s="1355"/>
    </row>
    <row r="11" spans="1:23" ht="26.45" customHeight="1" thickBot="1">
      <c r="A11" s="2491"/>
      <c r="B11" s="2494"/>
      <c r="C11" s="2246"/>
      <c r="D11" s="2023"/>
      <c r="E11" s="2234"/>
      <c r="F11" s="2392"/>
      <c r="G11" s="246" t="s">
        <v>12</v>
      </c>
      <c r="H11" s="1365">
        <f t="shared" ref="H11:M11" si="0">H9+H10</f>
        <v>47</v>
      </c>
      <c r="I11" s="1366">
        <f t="shared" si="0"/>
        <v>47</v>
      </c>
      <c r="J11" s="1366">
        <f t="shared" si="0"/>
        <v>0</v>
      </c>
      <c r="K11" s="1367">
        <f t="shared" si="0"/>
        <v>0</v>
      </c>
      <c r="L11" s="1368">
        <f t="shared" si="0"/>
        <v>45</v>
      </c>
      <c r="M11" s="1368">
        <f t="shared" si="0"/>
        <v>45</v>
      </c>
      <c r="N11" s="1363"/>
      <c r="O11" s="407"/>
      <c r="P11" s="407"/>
      <c r="Q11" s="1369"/>
      <c r="R11" s="1355"/>
      <c r="S11" s="1355"/>
      <c r="T11" s="1364"/>
      <c r="U11" s="1355"/>
      <c r="V11" s="1355"/>
      <c r="W11" s="1355"/>
    </row>
    <row r="12" spans="1:23">
      <c r="A12" s="2489" t="s">
        <v>11</v>
      </c>
      <c r="B12" s="2492" t="s">
        <v>11</v>
      </c>
      <c r="C12" s="2244" t="s">
        <v>13</v>
      </c>
      <c r="D12" s="2044" t="s">
        <v>915</v>
      </c>
      <c r="E12" s="2231" t="s">
        <v>41</v>
      </c>
      <c r="F12" s="2391" t="s">
        <v>766</v>
      </c>
      <c r="G12" s="1334" t="s">
        <v>37</v>
      </c>
      <c r="H12" s="1443">
        <f>I12+K12</f>
        <v>40</v>
      </c>
      <c r="I12" s="1464">
        <v>40</v>
      </c>
      <c r="J12" s="1370">
        <v>0</v>
      </c>
      <c r="K12" s="1371">
        <v>0</v>
      </c>
      <c r="L12" s="1372">
        <v>0</v>
      </c>
      <c r="M12" s="1372">
        <v>0</v>
      </c>
      <c r="N12" s="2521" t="s">
        <v>917</v>
      </c>
      <c r="O12" s="1373" t="s">
        <v>42</v>
      </c>
      <c r="P12" s="1373" t="s">
        <v>42</v>
      </c>
      <c r="Q12" s="1374" t="s">
        <v>42</v>
      </c>
      <c r="R12" s="1355"/>
      <c r="S12" s="1355"/>
      <c r="T12" s="1364"/>
      <c r="U12" s="1355"/>
      <c r="V12" s="1355"/>
      <c r="W12" s="1355"/>
    </row>
    <row r="13" spans="1:23" ht="24.6" customHeight="1" thickBot="1">
      <c r="A13" s="2491"/>
      <c r="B13" s="2494"/>
      <c r="C13" s="2246"/>
      <c r="D13" s="2045"/>
      <c r="E13" s="2234"/>
      <c r="F13" s="2392"/>
      <c r="G13" s="246" t="s">
        <v>12</v>
      </c>
      <c r="H13" s="1375">
        <f t="shared" ref="H13:M13" si="1">H12*1</f>
        <v>40</v>
      </c>
      <c r="I13" s="1375">
        <f t="shared" si="1"/>
        <v>40</v>
      </c>
      <c r="J13" s="1375">
        <f t="shared" si="1"/>
        <v>0</v>
      </c>
      <c r="K13" s="1376">
        <f t="shared" si="1"/>
        <v>0</v>
      </c>
      <c r="L13" s="1377">
        <f t="shared" si="1"/>
        <v>0</v>
      </c>
      <c r="M13" s="1377">
        <f t="shared" si="1"/>
        <v>0</v>
      </c>
      <c r="N13" s="2522"/>
      <c r="O13" s="1378"/>
      <c r="P13" s="1378"/>
      <c r="Q13" s="1379"/>
      <c r="R13" s="1355"/>
      <c r="S13" s="1355"/>
      <c r="T13" s="1364"/>
      <c r="U13" s="1355"/>
      <c r="V13" s="1355"/>
      <c r="W13" s="1355"/>
    </row>
    <row r="14" spans="1:23">
      <c r="A14" s="1356" t="s">
        <v>11</v>
      </c>
      <c r="B14" s="314" t="s">
        <v>11</v>
      </c>
      <c r="C14" s="2523" t="s">
        <v>35</v>
      </c>
      <c r="D14" s="2044" t="s">
        <v>767</v>
      </c>
      <c r="E14" s="2231" t="s">
        <v>41</v>
      </c>
      <c r="F14" s="2525" t="s">
        <v>827</v>
      </c>
      <c r="G14" s="932" t="s">
        <v>37</v>
      </c>
      <c r="H14" s="1808">
        <f>I14+K14</f>
        <v>19.600000000000001</v>
      </c>
      <c r="I14" s="1809">
        <v>19.600000000000001</v>
      </c>
      <c r="J14" s="930">
        <v>0</v>
      </c>
      <c r="K14" s="84">
        <v>0</v>
      </c>
      <c r="L14" s="85">
        <v>22</v>
      </c>
      <c r="M14" s="981">
        <v>25</v>
      </c>
      <c r="N14" s="2527" t="s">
        <v>823</v>
      </c>
      <c r="O14" s="1373" t="s">
        <v>42</v>
      </c>
      <c r="P14" s="1373" t="s">
        <v>42</v>
      </c>
      <c r="Q14" s="1374" t="s">
        <v>42</v>
      </c>
      <c r="R14" s="1355"/>
      <c r="S14" s="1355"/>
      <c r="T14" s="1364"/>
      <c r="U14" s="1355"/>
      <c r="V14" s="1355"/>
      <c r="W14" s="1355"/>
    </row>
    <row r="15" spans="1:23">
      <c r="A15" s="1380"/>
      <c r="B15" s="320"/>
      <c r="C15" s="2245"/>
      <c r="D15" s="2055"/>
      <c r="E15" s="2233"/>
      <c r="F15" s="2520"/>
      <c r="G15" s="1459"/>
      <c r="H15" s="89"/>
      <c r="I15" s="90"/>
      <c r="J15" s="90"/>
      <c r="K15" s="91"/>
      <c r="L15" s="96"/>
      <c r="M15" s="97"/>
      <c r="N15" s="2528"/>
      <c r="O15" s="1347"/>
      <c r="P15" s="1347"/>
      <c r="Q15" s="1381"/>
      <c r="R15" s="1355"/>
      <c r="S15" s="1355"/>
      <c r="T15" s="1364"/>
      <c r="U15" s="1355"/>
      <c r="V15" s="1355"/>
      <c r="W15" s="1355"/>
    </row>
    <row r="16" spans="1:23" ht="13.5" thickBot="1">
      <c r="A16" s="1382"/>
      <c r="B16" s="328"/>
      <c r="C16" s="2524"/>
      <c r="D16" s="2045"/>
      <c r="E16" s="2234"/>
      <c r="F16" s="2526"/>
      <c r="G16" s="246" t="s">
        <v>12</v>
      </c>
      <c r="H16" s="1383">
        <f t="shared" ref="H16:M16" si="2">H14*1</f>
        <v>19.600000000000001</v>
      </c>
      <c r="I16" s="1383">
        <f t="shared" si="2"/>
        <v>19.600000000000001</v>
      </c>
      <c r="J16" s="1383">
        <f t="shared" si="2"/>
        <v>0</v>
      </c>
      <c r="K16" s="1384">
        <f t="shared" si="2"/>
        <v>0</v>
      </c>
      <c r="L16" s="1368">
        <f t="shared" si="2"/>
        <v>22</v>
      </c>
      <c r="M16" s="1368">
        <f t="shared" si="2"/>
        <v>25</v>
      </c>
      <c r="N16" s="1363"/>
      <c r="O16" s="407"/>
      <c r="P16" s="407"/>
      <c r="Q16" s="1369"/>
      <c r="R16" s="1355"/>
      <c r="S16" s="1355"/>
      <c r="T16" s="1364"/>
      <c r="U16" s="1355"/>
      <c r="V16" s="1355"/>
      <c r="W16" s="1355"/>
    </row>
    <row r="17" spans="1:23" ht="13.5" thickBot="1">
      <c r="A17" s="1385" t="s">
        <v>11</v>
      </c>
      <c r="B17" s="1386" t="s">
        <v>11</v>
      </c>
      <c r="C17" s="2517" t="s">
        <v>14</v>
      </c>
      <c r="D17" s="2518"/>
      <c r="E17" s="2518"/>
      <c r="F17" s="2518"/>
      <c r="G17" s="2519"/>
      <c r="H17" s="1387">
        <f t="shared" ref="H17:M17" si="3">H16+H11+H13</f>
        <v>106.6</v>
      </c>
      <c r="I17" s="1387">
        <f t="shared" si="3"/>
        <v>106.6</v>
      </c>
      <c r="J17" s="1387">
        <f t="shared" si="3"/>
        <v>0</v>
      </c>
      <c r="K17" s="1388">
        <f t="shared" si="3"/>
        <v>0</v>
      </c>
      <c r="L17" s="1389">
        <f t="shared" si="3"/>
        <v>67</v>
      </c>
      <c r="M17" s="1389">
        <f t="shared" si="3"/>
        <v>70</v>
      </c>
      <c r="N17" s="1390"/>
      <c r="O17" s="1391"/>
      <c r="P17" s="1391"/>
      <c r="Q17" s="1392"/>
      <c r="R17" s="1355"/>
      <c r="S17" s="1355"/>
      <c r="T17" s="1355"/>
      <c r="U17" s="1355"/>
      <c r="V17" s="1355"/>
      <c r="W17" s="1355"/>
    </row>
    <row r="18" spans="1:23" ht="13.5" thickBot="1">
      <c r="A18" s="211" t="s">
        <v>11</v>
      </c>
      <c r="B18" s="212" t="s">
        <v>13</v>
      </c>
      <c r="C18" s="2276" t="s">
        <v>768</v>
      </c>
      <c r="D18" s="2277"/>
      <c r="E18" s="2277"/>
      <c r="F18" s="2277"/>
      <c r="G18" s="2277"/>
      <c r="H18" s="2277"/>
      <c r="I18" s="2277"/>
      <c r="J18" s="2277"/>
      <c r="K18" s="2277"/>
      <c r="L18" s="2277"/>
      <c r="M18" s="2277"/>
      <c r="N18" s="2277"/>
      <c r="O18" s="2277"/>
      <c r="P18" s="2277"/>
      <c r="Q18" s="2278"/>
      <c r="R18" s="1355"/>
      <c r="S18" s="1355"/>
      <c r="T18" s="1355"/>
      <c r="U18" s="1355"/>
      <c r="V18" s="1355"/>
      <c r="W18" s="1355"/>
    </row>
    <row r="19" spans="1:23">
      <c r="A19" s="2238" t="s">
        <v>11</v>
      </c>
      <c r="B19" s="2241" t="s">
        <v>13</v>
      </c>
      <c r="C19" s="2244" t="s">
        <v>11</v>
      </c>
      <c r="D19" s="2077" t="s">
        <v>824</v>
      </c>
      <c r="E19" s="2231" t="s">
        <v>41</v>
      </c>
      <c r="F19" s="2391" t="s">
        <v>269</v>
      </c>
      <c r="G19" s="1345" t="s">
        <v>37</v>
      </c>
      <c r="H19" s="991">
        <f>I19+K19</f>
        <v>20</v>
      </c>
      <c r="I19" s="972">
        <v>20</v>
      </c>
      <c r="J19" s="972">
        <v>0</v>
      </c>
      <c r="K19" s="1393">
        <v>0</v>
      </c>
      <c r="L19" s="1394">
        <v>25</v>
      </c>
      <c r="M19" s="1343">
        <v>30</v>
      </c>
      <c r="N19" s="1395"/>
      <c r="O19" s="1396"/>
      <c r="P19" s="1396"/>
      <c r="Q19" s="1397"/>
      <c r="R19" s="1355"/>
      <c r="S19" s="1355"/>
      <c r="T19" s="1364"/>
      <c r="U19" s="1355"/>
      <c r="V19" s="1355"/>
      <c r="W19" s="1355"/>
    </row>
    <row r="20" spans="1:23" ht="21.6" customHeight="1">
      <c r="A20" s="2239"/>
      <c r="B20" s="2242"/>
      <c r="C20" s="2245"/>
      <c r="D20" s="2078"/>
      <c r="E20" s="2232"/>
      <c r="F20" s="2520"/>
      <c r="G20" s="1398"/>
      <c r="H20" s="990"/>
      <c r="I20" s="973"/>
      <c r="J20" s="127"/>
      <c r="K20" s="291"/>
      <c r="L20" s="230"/>
      <c r="M20" s="129"/>
      <c r="N20" s="1399" t="s">
        <v>769</v>
      </c>
      <c r="O20" s="1030">
        <v>5</v>
      </c>
      <c r="P20" s="1030">
        <v>5</v>
      </c>
      <c r="Q20" s="1031">
        <v>6</v>
      </c>
      <c r="R20" s="1355"/>
      <c r="S20" s="1355"/>
      <c r="T20" s="1364"/>
      <c r="U20" s="1355"/>
      <c r="V20" s="1355"/>
      <c r="W20" s="1355"/>
    </row>
    <row r="21" spans="1:23">
      <c r="A21" s="2239"/>
      <c r="B21" s="2242"/>
      <c r="C21" s="2245"/>
      <c r="D21" s="2078"/>
      <c r="E21" s="2232"/>
      <c r="F21" s="2520"/>
      <c r="G21" s="1398"/>
      <c r="H21" s="990"/>
      <c r="I21" s="973"/>
      <c r="J21" s="127"/>
      <c r="K21" s="291"/>
      <c r="L21" s="230"/>
      <c r="M21" s="129"/>
      <c r="N21" s="1400" t="s">
        <v>770</v>
      </c>
      <c r="O21" s="1401">
        <v>5</v>
      </c>
      <c r="P21" s="1401">
        <v>5</v>
      </c>
      <c r="Q21" s="1402">
        <v>6</v>
      </c>
      <c r="R21" s="1355"/>
      <c r="S21" s="1355"/>
      <c r="T21" s="1364"/>
      <c r="U21" s="1355"/>
      <c r="V21" s="1355"/>
      <c r="W21" s="1355"/>
    </row>
    <row r="22" spans="1:23" ht="26.25" thickBot="1">
      <c r="A22" s="2239"/>
      <c r="B22" s="2242"/>
      <c r="C22" s="2245"/>
      <c r="D22" s="2078"/>
      <c r="E22" s="2232"/>
      <c r="F22" s="2520"/>
      <c r="G22" s="1403"/>
      <c r="H22" s="1404"/>
      <c r="I22" s="1405"/>
      <c r="J22" s="1406"/>
      <c r="K22" s="1407"/>
      <c r="L22" s="1408"/>
      <c r="M22" s="1344"/>
      <c r="N22" s="1409" t="s">
        <v>771</v>
      </c>
      <c r="O22" s="1030">
        <v>2</v>
      </c>
      <c r="P22" s="1030">
        <v>2</v>
      </c>
      <c r="Q22" s="1031">
        <v>2</v>
      </c>
      <c r="R22" s="1355"/>
      <c r="S22" s="1355"/>
      <c r="T22" s="1364"/>
      <c r="U22" s="1355"/>
      <c r="V22" s="1355"/>
      <c r="W22" s="1355"/>
    </row>
    <row r="23" spans="1:23" ht="13.5" thickBot="1">
      <c r="A23" s="2240"/>
      <c r="B23" s="2243"/>
      <c r="C23" s="2246"/>
      <c r="D23" s="2079"/>
      <c r="E23" s="2234"/>
      <c r="F23" s="2392"/>
      <c r="G23" s="1410" t="s">
        <v>12</v>
      </c>
      <c r="H23" s="1419">
        <f t="shared" ref="H23:M23" si="4">H19*1</f>
        <v>20</v>
      </c>
      <c r="I23" s="312">
        <f t="shared" si="4"/>
        <v>20</v>
      </c>
      <c r="J23" s="312">
        <f t="shared" si="4"/>
        <v>0</v>
      </c>
      <c r="K23" s="312">
        <f t="shared" si="4"/>
        <v>0</v>
      </c>
      <c r="L23" s="312">
        <f t="shared" si="4"/>
        <v>25</v>
      </c>
      <c r="M23" s="312">
        <f t="shared" si="4"/>
        <v>30</v>
      </c>
      <c r="N23" s="1411"/>
      <c r="O23" s="1342"/>
      <c r="P23" s="957"/>
      <c r="Q23" s="1340"/>
      <c r="R23" s="1355"/>
      <c r="S23" s="1355"/>
      <c r="T23" s="1364"/>
      <c r="U23" s="1355"/>
      <c r="V23" s="1355"/>
      <c r="W23" s="1355"/>
    </row>
    <row r="24" spans="1:23">
      <c r="A24" s="2238" t="s">
        <v>11</v>
      </c>
      <c r="B24" s="2241" t="s">
        <v>13</v>
      </c>
      <c r="C24" s="2244" t="s">
        <v>13</v>
      </c>
      <c r="D24" s="2077" t="s">
        <v>825</v>
      </c>
      <c r="E24" s="2231" t="s">
        <v>41</v>
      </c>
      <c r="F24" s="2515" t="s">
        <v>269</v>
      </c>
      <c r="G24" s="936" t="s">
        <v>37</v>
      </c>
      <c r="H24" s="943">
        <v>0</v>
      </c>
      <c r="I24" s="937">
        <v>0</v>
      </c>
      <c r="J24" s="141"/>
      <c r="K24" s="944">
        <v>0</v>
      </c>
      <c r="L24" s="989">
        <v>0</v>
      </c>
      <c r="M24" s="939">
        <v>0</v>
      </c>
      <c r="N24" s="1465"/>
      <c r="O24" s="1396" t="s">
        <v>42</v>
      </c>
      <c r="P24" s="1396" t="s">
        <v>42</v>
      </c>
      <c r="Q24" s="1397" t="s">
        <v>42</v>
      </c>
      <c r="R24" s="1355"/>
      <c r="S24" s="1355"/>
      <c r="T24" s="1364"/>
      <c r="U24" s="1355"/>
      <c r="V24" s="1355"/>
      <c r="W24" s="1355"/>
    </row>
    <row r="25" spans="1:23" ht="13.5" thickBot="1">
      <c r="A25" s="2240"/>
      <c r="B25" s="2243"/>
      <c r="C25" s="2246"/>
      <c r="D25" s="2079"/>
      <c r="E25" s="2234"/>
      <c r="F25" s="2516"/>
      <c r="G25" s="224" t="s">
        <v>12</v>
      </c>
      <c r="H25" s="232">
        <f>H24*1</f>
        <v>0</v>
      </c>
      <c r="I25" s="232">
        <f>SUM(I24:I24)</f>
        <v>0</v>
      </c>
      <c r="J25" s="233"/>
      <c r="K25" s="234">
        <f>SUM(K24:K24)</f>
        <v>0</v>
      </c>
      <c r="L25" s="234">
        <f>SUM(L24:L24)</f>
        <v>0</v>
      </c>
      <c r="M25" s="234">
        <f>SUM(M24:M24)</f>
        <v>0</v>
      </c>
      <c r="N25" s="1411"/>
      <c r="O25" s="1342"/>
      <c r="P25" s="957"/>
      <c r="Q25" s="1340"/>
      <c r="R25" s="1355"/>
      <c r="S25" s="1355"/>
      <c r="T25" s="1364"/>
      <c r="U25" s="1355"/>
      <c r="V25" s="1355"/>
      <c r="W25" s="1355"/>
    </row>
    <row r="26" spans="1:23" ht="13.5" thickBot="1">
      <c r="A26" s="293" t="s">
        <v>11</v>
      </c>
      <c r="B26" s="277" t="s">
        <v>13</v>
      </c>
      <c r="C26" s="2216" t="s">
        <v>14</v>
      </c>
      <c r="D26" s="2217"/>
      <c r="E26" s="2217"/>
      <c r="F26" s="2217"/>
      <c r="G26" s="2218"/>
      <c r="H26" s="374">
        <f t="shared" ref="H26:M26" si="5">H25+H23</f>
        <v>20</v>
      </c>
      <c r="I26" s="374">
        <f t="shared" si="5"/>
        <v>20</v>
      </c>
      <c r="J26" s="374">
        <f t="shared" si="5"/>
        <v>0</v>
      </c>
      <c r="K26" s="374">
        <f t="shared" si="5"/>
        <v>0</v>
      </c>
      <c r="L26" s="374">
        <f t="shared" si="5"/>
        <v>25</v>
      </c>
      <c r="M26" s="374">
        <f t="shared" si="5"/>
        <v>30</v>
      </c>
      <c r="N26" s="278"/>
      <c r="O26" s="355"/>
      <c r="P26" s="355"/>
      <c r="Q26" s="356"/>
      <c r="R26" s="1355"/>
      <c r="S26" s="1355"/>
      <c r="T26" s="1355"/>
      <c r="U26" s="1355"/>
      <c r="V26" s="1355"/>
      <c r="W26" s="1355"/>
    </row>
    <row r="27" spans="1:23" ht="13.5" thickBot="1">
      <c r="A27" s="211" t="s">
        <v>11</v>
      </c>
      <c r="B27" s="212" t="s">
        <v>35</v>
      </c>
      <c r="C27" s="2512" t="s">
        <v>772</v>
      </c>
      <c r="D27" s="2513"/>
      <c r="E27" s="2513"/>
      <c r="F27" s="2513"/>
      <c r="G27" s="2513"/>
      <c r="H27" s="2513"/>
      <c r="I27" s="2513"/>
      <c r="J27" s="2513"/>
      <c r="K27" s="2513"/>
      <c r="L27" s="2513"/>
      <c r="M27" s="2513"/>
      <c r="N27" s="2513"/>
      <c r="O27" s="2513"/>
      <c r="P27" s="2513"/>
      <c r="Q27" s="2514"/>
      <c r="R27" s="1355"/>
      <c r="S27" s="1355"/>
      <c r="T27" s="1355"/>
      <c r="U27" s="1355"/>
      <c r="V27" s="1355"/>
      <c r="W27" s="1355"/>
    </row>
    <row r="28" spans="1:23">
      <c r="A28" s="1356" t="s">
        <v>11</v>
      </c>
      <c r="B28" s="314" t="s">
        <v>35</v>
      </c>
      <c r="C28" s="2505" t="s">
        <v>11</v>
      </c>
      <c r="D28" s="2044" t="s">
        <v>773</v>
      </c>
      <c r="E28" s="2231" t="s">
        <v>41</v>
      </c>
      <c r="F28" s="2252" t="s">
        <v>269</v>
      </c>
      <c r="G28" s="2108" t="s">
        <v>37</v>
      </c>
      <c r="H28" s="949">
        <f>I28+K28</f>
        <v>25</v>
      </c>
      <c r="I28" s="937">
        <v>25</v>
      </c>
      <c r="J28" s="937">
        <v>0</v>
      </c>
      <c r="K28" s="938">
        <v>0</v>
      </c>
      <c r="L28" s="118">
        <v>30</v>
      </c>
      <c r="M28" s="938">
        <v>30</v>
      </c>
      <c r="N28" s="1412" t="s">
        <v>774</v>
      </c>
      <c r="O28" s="1577" t="s">
        <v>42</v>
      </c>
      <c r="P28" s="1577" t="s">
        <v>42</v>
      </c>
      <c r="Q28" s="1578" t="s">
        <v>42</v>
      </c>
      <c r="R28" s="1355"/>
      <c r="S28" s="1355"/>
      <c r="T28" s="1364"/>
      <c r="U28" s="1355"/>
      <c r="V28" s="1355"/>
      <c r="W28" s="1355"/>
    </row>
    <row r="29" spans="1:23">
      <c r="A29" s="1380"/>
      <c r="B29" s="320"/>
      <c r="C29" s="2508"/>
      <c r="D29" s="2055"/>
      <c r="E29" s="2233"/>
      <c r="F29" s="2509"/>
      <c r="G29" s="2510"/>
      <c r="H29" s="1413"/>
      <c r="I29" s="1414"/>
      <c r="J29" s="1414"/>
      <c r="K29" s="1415"/>
      <c r="L29" s="1416"/>
      <c r="M29" s="1415"/>
      <c r="N29" s="1417"/>
      <c r="O29" s="1579"/>
      <c r="P29" s="1579"/>
      <c r="Q29" s="1580"/>
      <c r="R29" s="1355"/>
      <c r="S29" s="1355"/>
      <c r="T29" s="1364"/>
      <c r="U29" s="1355"/>
      <c r="V29" s="1355"/>
      <c r="W29" s="1355"/>
    </row>
    <row r="30" spans="1:23" ht="13.5" thickBot="1">
      <c r="A30" s="1418"/>
      <c r="B30" s="328"/>
      <c r="C30" s="2506"/>
      <c r="D30" s="2045"/>
      <c r="E30" s="2234"/>
      <c r="F30" s="2507"/>
      <c r="G30" s="1410" t="s">
        <v>12</v>
      </c>
      <c r="H30" s="1419">
        <f>H28</f>
        <v>25</v>
      </c>
      <c r="I30" s="1420">
        <f>I28</f>
        <v>25</v>
      </c>
      <c r="J30" s="1420">
        <f>J28</f>
        <v>0</v>
      </c>
      <c r="K30" s="1421">
        <f>K28</f>
        <v>0</v>
      </c>
      <c r="L30" s="1422">
        <f>L28*1</f>
        <v>30</v>
      </c>
      <c r="M30" s="1421">
        <f>M28*1</f>
        <v>30</v>
      </c>
      <c r="N30" s="1423"/>
      <c r="O30" s="1581"/>
      <c r="P30" s="1581"/>
      <c r="Q30" s="1582"/>
      <c r="R30" s="1355"/>
      <c r="S30" s="1355"/>
      <c r="T30" s="1364"/>
      <c r="U30" s="1355"/>
      <c r="V30" s="1355"/>
      <c r="W30" s="1355"/>
    </row>
    <row r="31" spans="1:23" ht="13.5" thickBot="1">
      <c r="A31" s="1356" t="s">
        <v>11</v>
      </c>
      <c r="B31" s="314" t="s">
        <v>35</v>
      </c>
      <c r="C31" s="2505" t="s">
        <v>13</v>
      </c>
      <c r="D31" s="2044" t="s">
        <v>775</v>
      </c>
      <c r="E31" s="2231" t="s">
        <v>41</v>
      </c>
      <c r="F31" s="2252" t="s">
        <v>269</v>
      </c>
      <c r="G31" s="2108" t="s">
        <v>37</v>
      </c>
      <c r="H31" s="949">
        <f>I31+K31</f>
        <v>0</v>
      </c>
      <c r="I31" s="1424">
        <f>I29</f>
        <v>0</v>
      </c>
      <c r="J31" s="937">
        <v>0</v>
      </c>
      <c r="K31" s="938">
        <v>0</v>
      </c>
      <c r="L31" s="939">
        <v>35</v>
      </c>
      <c r="M31" s="939">
        <v>0</v>
      </c>
      <c r="N31" s="1412" t="s">
        <v>776</v>
      </c>
      <c r="O31" s="1577">
        <v>0</v>
      </c>
      <c r="P31" s="1577">
        <v>1</v>
      </c>
      <c r="Q31" s="1578">
        <v>0</v>
      </c>
      <c r="R31" s="1355"/>
      <c r="S31" s="1355"/>
      <c r="T31" s="1364"/>
      <c r="U31" s="1355"/>
      <c r="V31" s="1355"/>
      <c r="W31" s="1355"/>
    </row>
    <row r="32" spans="1:23">
      <c r="A32" s="1380"/>
      <c r="B32" s="320"/>
      <c r="C32" s="2508"/>
      <c r="D32" s="2055"/>
      <c r="E32" s="2233"/>
      <c r="F32" s="2509"/>
      <c r="G32" s="2510"/>
      <c r="H32" s="1413"/>
      <c r="I32" s="1414"/>
      <c r="J32" s="1414"/>
      <c r="K32" s="1415"/>
      <c r="L32" s="1425"/>
      <c r="M32" s="1425"/>
      <c r="N32" s="1417"/>
      <c r="O32" s="1579"/>
      <c r="P32" s="1579"/>
      <c r="Q32" s="1580"/>
      <c r="R32" s="1355"/>
      <c r="S32" s="1355"/>
      <c r="T32" s="1364"/>
      <c r="U32" s="1355"/>
      <c r="V32" s="1355"/>
      <c r="W32" s="1355"/>
    </row>
    <row r="33" spans="1:23" ht="13.5" thickBot="1">
      <c r="A33" s="1418"/>
      <c r="B33" s="328"/>
      <c r="C33" s="2506"/>
      <c r="D33" s="2045"/>
      <c r="E33" s="2234"/>
      <c r="F33" s="2507"/>
      <c r="G33" s="1410" t="s">
        <v>12</v>
      </c>
      <c r="H33" s="1419">
        <f>H31</f>
        <v>0</v>
      </c>
      <c r="I33" s="1420">
        <f>I31</f>
        <v>0</v>
      </c>
      <c r="J33" s="1420">
        <f>J31</f>
        <v>0</v>
      </c>
      <c r="K33" s="1421">
        <f>K31</f>
        <v>0</v>
      </c>
      <c r="L33" s="1426">
        <f>L31*1</f>
        <v>35</v>
      </c>
      <c r="M33" s="1426">
        <f>M31*1</f>
        <v>0</v>
      </c>
      <c r="N33" s="1423"/>
      <c r="O33" s="1581"/>
      <c r="P33" s="1581"/>
      <c r="Q33" s="1582"/>
      <c r="R33" s="1355"/>
      <c r="S33" s="1355"/>
      <c r="T33" s="1364"/>
      <c r="U33" s="1355"/>
      <c r="V33" s="1355"/>
      <c r="W33" s="1355"/>
    </row>
    <row r="34" spans="1:23" ht="25.5">
      <c r="A34" s="1356" t="s">
        <v>11</v>
      </c>
      <c r="B34" s="314" t="s">
        <v>35</v>
      </c>
      <c r="C34" s="2505" t="s">
        <v>35</v>
      </c>
      <c r="D34" s="2044" t="s">
        <v>777</v>
      </c>
      <c r="E34" s="2231" t="s">
        <v>41</v>
      </c>
      <c r="F34" s="2252" t="s">
        <v>826</v>
      </c>
      <c r="G34" s="932" t="s">
        <v>37</v>
      </c>
      <c r="H34" s="1819">
        <f>I34+K34</f>
        <v>20.8</v>
      </c>
      <c r="I34" s="1813">
        <v>20.8</v>
      </c>
      <c r="J34" s="937"/>
      <c r="K34" s="938">
        <v>0</v>
      </c>
      <c r="L34" s="939">
        <v>35</v>
      </c>
      <c r="M34" s="939">
        <v>35</v>
      </c>
      <c r="N34" s="1465" t="s">
        <v>778</v>
      </c>
      <c r="O34" s="1583">
        <v>3</v>
      </c>
      <c r="P34" s="1583">
        <v>3</v>
      </c>
      <c r="Q34" s="1584">
        <v>3</v>
      </c>
      <c r="R34" s="1355"/>
      <c r="S34" s="1355"/>
      <c r="T34" s="1364"/>
      <c r="U34" s="1355"/>
      <c r="V34" s="1355"/>
      <c r="W34" s="1355"/>
    </row>
    <row r="35" spans="1:23">
      <c r="A35" s="1380"/>
      <c r="B35" s="320"/>
      <c r="C35" s="2511"/>
      <c r="D35" s="2055"/>
      <c r="E35" s="2232"/>
      <c r="F35" s="2253"/>
      <c r="G35" s="95"/>
      <c r="H35" s="988"/>
      <c r="I35" s="988"/>
      <c r="J35" s="988"/>
      <c r="K35" s="992"/>
      <c r="L35" s="229"/>
      <c r="M35" s="229"/>
      <c r="N35" s="1466"/>
      <c r="O35" s="1585"/>
      <c r="P35" s="1585"/>
      <c r="Q35" s="1586"/>
      <c r="R35" s="1355"/>
      <c r="S35" s="1355"/>
      <c r="T35" s="1364"/>
      <c r="U35" s="1355"/>
      <c r="V35" s="1355"/>
      <c r="W35" s="1355"/>
    </row>
    <row r="36" spans="1:23" ht="13.5" thickBot="1">
      <c r="A36" s="1418"/>
      <c r="B36" s="328"/>
      <c r="C36" s="2506"/>
      <c r="D36" s="2045"/>
      <c r="E36" s="2234"/>
      <c r="F36" s="2507"/>
      <c r="G36" s="1410" t="s">
        <v>12</v>
      </c>
      <c r="H36" s="1419">
        <f>H34+H35</f>
        <v>20.8</v>
      </c>
      <c r="I36" s="1419">
        <f>I34</f>
        <v>20.8</v>
      </c>
      <c r="J36" s="1419">
        <f>J34</f>
        <v>0</v>
      </c>
      <c r="K36" s="1427">
        <f>K34</f>
        <v>0</v>
      </c>
      <c r="L36" s="1426">
        <f>L34*1</f>
        <v>35</v>
      </c>
      <c r="M36" s="1426">
        <f>M34*1</f>
        <v>35</v>
      </c>
      <c r="N36" s="1467"/>
      <c r="O36" s="1581"/>
      <c r="P36" s="1581"/>
      <c r="Q36" s="1582"/>
      <c r="R36" s="1355"/>
      <c r="S36" s="1355"/>
      <c r="T36" s="1364"/>
      <c r="U36" s="1355"/>
      <c r="V36" s="1355"/>
      <c r="W36" s="1355"/>
    </row>
    <row r="37" spans="1:23">
      <c r="A37" s="1356" t="s">
        <v>11</v>
      </c>
      <c r="B37" s="314" t="s">
        <v>35</v>
      </c>
      <c r="C37" s="2505" t="s">
        <v>36</v>
      </c>
      <c r="D37" s="2412" t="s">
        <v>779</v>
      </c>
      <c r="E37" s="2231" t="s">
        <v>41</v>
      </c>
      <c r="F37" s="2252" t="s">
        <v>780</v>
      </c>
      <c r="G37" s="1337" t="s">
        <v>37</v>
      </c>
      <c r="H37" s="949">
        <f>I37+K37</f>
        <v>15</v>
      </c>
      <c r="I37" s="937">
        <v>15</v>
      </c>
      <c r="J37" s="937"/>
      <c r="K37" s="938">
        <v>0</v>
      </c>
      <c r="L37" s="939">
        <v>15</v>
      </c>
      <c r="M37" s="939">
        <v>15</v>
      </c>
      <c r="N37" s="1468" t="s">
        <v>781</v>
      </c>
      <c r="O37" s="1577">
        <v>2</v>
      </c>
      <c r="P37" s="1577">
        <v>2</v>
      </c>
      <c r="Q37" s="1578">
        <v>2</v>
      </c>
      <c r="R37" s="1355"/>
      <c r="S37" s="1355"/>
      <c r="T37" s="1364"/>
      <c r="U37" s="1355"/>
      <c r="V37" s="1355"/>
      <c r="W37" s="1355"/>
    </row>
    <row r="38" spans="1:23" ht="13.5" thickBot="1">
      <c r="A38" s="1418"/>
      <c r="B38" s="328"/>
      <c r="C38" s="2506"/>
      <c r="D38" s="2045"/>
      <c r="E38" s="2234"/>
      <c r="F38" s="2507"/>
      <c r="G38" s="1410" t="s">
        <v>12</v>
      </c>
      <c r="H38" s="1419">
        <f>H37</f>
        <v>15</v>
      </c>
      <c r="I38" s="1419">
        <f>I37</f>
        <v>15</v>
      </c>
      <c r="J38" s="1419">
        <f>J37</f>
        <v>0</v>
      </c>
      <c r="K38" s="1419">
        <f>K37</f>
        <v>0</v>
      </c>
      <c r="L38" s="1419">
        <f>L37*1</f>
        <v>15</v>
      </c>
      <c r="M38" s="1419">
        <f>M37*1</f>
        <v>15</v>
      </c>
      <c r="N38" s="1341"/>
      <c r="O38" s="1581"/>
      <c r="P38" s="1581"/>
      <c r="Q38" s="1582"/>
      <c r="R38" s="1355"/>
      <c r="S38" s="1355"/>
      <c r="T38" s="1364"/>
      <c r="U38" s="1355"/>
      <c r="V38" s="1355"/>
      <c r="W38" s="1355"/>
    </row>
    <row r="39" spans="1:23" ht="13.5" thickBot="1">
      <c r="A39" s="1428"/>
      <c r="B39" s="328"/>
      <c r="C39" s="1429"/>
      <c r="D39" s="1336"/>
      <c r="E39" s="1430"/>
      <c r="F39" s="1431"/>
      <c r="G39" s="1410"/>
      <c r="H39" s="1419"/>
      <c r="I39" s="1420"/>
      <c r="J39" s="1420"/>
      <c r="K39" s="1421"/>
      <c r="L39" s="1426"/>
      <c r="M39" s="1427"/>
      <c r="N39" s="1432"/>
      <c r="O39" s="916"/>
      <c r="P39" s="958"/>
      <c r="Q39" s="917"/>
      <c r="R39" s="1355"/>
      <c r="S39" s="1355"/>
      <c r="T39" s="1364"/>
      <c r="U39" s="1355"/>
      <c r="V39" s="1355"/>
      <c r="W39" s="1355"/>
    </row>
    <row r="40" spans="1:23" ht="13.5" thickBot="1">
      <c r="A40" s="1382" t="s">
        <v>11</v>
      </c>
      <c r="B40" s="311" t="s">
        <v>35</v>
      </c>
      <c r="C40" s="2479" t="s">
        <v>14</v>
      </c>
      <c r="D40" s="2480"/>
      <c r="E40" s="2480"/>
      <c r="F40" s="2480"/>
      <c r="G40" s="2480"/>
      <c r="H40" s="1433">
        <f t="shared" ref="H40:M40" si="6">H30+H38+H36+H33</f>
        <v>60.8</v>
      </c>
      <c r="I40" s="1433">
        <f t="shared" si="6"/>
        <v>60.8</v>
      </c>
      <c r="J40" s="1433">
        <f t="shared" si="6"/>
        <v>0</v>
      </c>
      <c r="K40" s="1433">
        <f t="shared" si="6"/>
        <v>0</v>
      </c>
      <c r="L40" s="1433">
        <f t="shared" si="6"/>
        <v>115</v>
      </c>
      <c r="M40" s="1433">
        <f t="shared" si="6"/>
        <v>80</v>
      </c>
      <c r="N40" s="1434"/>
      <c r="O40" s="279"/>
      <c r="P40" s="279"/>
      <c r="Q40" s="280"/>
      <c r="R40" s="905"/>
      <c r="S40" s="905"/>
      <c r="T40" s="905"/>
      <c r="U40" s="905"/>
      <c r="V40" s="905"/>
      <c r="W40" s="905"/>
    </row>
    <row r="41" spans="1:23" ht="13.5" thickBot="1">
      <c r="A41" s="211" t="s">
        <v>11</v>
      </c>
      <c r="B41" s="2481" t="s">
        <v>64</v>
      </c>
      <c r="C41" s="2482"/>
      <c r="D41" s="2482"/>
      <c r="E41" s="2482"/>
      <c r="F41" s="2482"/>
      <c r="G41" s="2482"/>
      <c r="H41" s="1435">
        <f t="shared" ref="H41:M41" si="7">H40+H26+H17</f>
        <v>187.39999999999998</v>
      </c>
      <c r="I41" s="1435">
        <f t="shared" si="7"/>
        <v>187.39999999999998</v>
      </c>
      <c r="J41" s="1435">
        <f t="shared" si="7"/>
        <v>0</v>
      </c>
      <c r="K41" s="1435">
        <f t="shared" si="7"/>
        <v>0</v>
      </c>
      <c r="L41" s="1435">
        <f t="shared" si="7"/>
        <v>207</v>
      </c>
      <c r="M41" s="1435">
        <f t="shared" si="7"/>
        <v>180</v>
      </c>
      <c r="N41" s="1436"/>
      <c r="O41" s="294"/>
      <c r="P41" s="294"/>
      <c r="Q41" s="295"/>
      <c r="R41" s="905"/>
      <c r="S41" s="905"/>
      <c r="T41" s="905"/>
      <c r="U41" s="905"/>
      <c r="V41" s="905"/>
      <c r="W41" s="905"/>
    </row>
    <row r="42" spans="1:23" ht="13.5" thickBot="1">
      <c r="A42" s="210" t="s">
        <v>13</v>
      </c>
      <c r="B42" s="2274" t="s">
        <v>782</v>
      </c>
      <c r="C42" s="2274"/>
      <c r="D42" s="2274"/>
      <c r="E42" s="2274"/>
      <c r="F42" s="2274"/>
      <c r="G42" s="2274"/>
      <c r="H42" s="2274"/>
      <c r="I42" s="2274"/>
      <c r="J42" s="2274"/>
      <c r="K42" s="2274"/>
      <c r="L42" s="2274"/>
      <c r="M42" s="2274"/>
      <c r="N42" s="2274"/>
      <c r="O42" s="2274"/>
      <c r="P42" s="2274"/>
      <c r="Q42" s="2275"/>
      <c r="R42" s="905"/>
      <c r="S42" s="905"/>
      <c r="T42" s="905"/>
      <c r="U42" s="905"/>
      <c r="V42" s="905"/>
      <c r="W42" s="905"/>
    </row>
    <row r="43" spans="1:23" ht="13.5" thickBot="1">
      <c r="A43" s="211" t="s">
        <v>13</v>
      </c>
      <c r="B43" s="212" t="s">
        <v>11</v>
      </c>
      <c r="C43" s="2281" t="s">
        <v>783</v>
      </c>
      <c r="D43" s="2281"/>
      <c r="E43" s="2281"/>
      <c r="F43" s="2281"/>
      <c r="G43" s="2281"/>
      <c r="H43" s="2281"/>
      <c r="I43" s="2281"/>
      <c r="J43" s="2281"/>
      <c r="K43" s="2281"/>
      <c r="L43" s="2281"/>
      <c r="M43" s="2281"/>
      <c r="N43" s="2281"/>
      <c r="O43" s="2281"/>
      <c r="P43" s="2281"/>
      <c r="Q43" s="2282"/>
      <c r="R43" s="905"/>
      <c r="S43" s="905"/>
      <c r="T43" s="905"/>
      <c r="U43" s="905"/>
      <c r="V43" s="905"/>
      <c r="W43" s="905"/>
    </row>
    <row r="44" spans="1:23">
      <c r="A44" s="2489" t="s">
        <v>13</v>
      </c>
      <c r="B44" s="2492" t="s">
        <v>11</v>
      </c>
      <c r="C44" s="2244" t="s">
        <v>11</v>
      </c>
      <c r="D44" s="2021" t="s">
        <v>784</v>
      </c>
      <c r="E44" s="2231" t="s">
        <v>41</v>
      </c>
      <c r="F44" s="2496" t="s">
        <v>785</v>
      </c>
      <c r="G44" s="1334" t="s">
        <v>37</v>
      </c>
      <c r="H44" s="929">
        <f>I44+K44</f>
        <v>3</v>
      </c>
      <c r="I44" s="930">
        <v>3</v>
      </c>
      <c r="J44" s="930">
        <v>0</v>
      </c>
      <c r="K44" s="931">
        <v>0</v>
      </c>
      <c r="L44" s="1437">
        <v>5</v>
      </c>
      <c r="M44" s="1438">
        <v>6</v>
      </c>
      <c r="N44" s="2503" t="s">
        <v>786</v>
      </c>
      <c r="O44" s="1587" t="s">
        <v>42</v>
      </c>
      <c r="P44" s="1588" t="s">
        <v>42</v>
      </c>
      <c r="Q44" s="1589" t="s">
        <v>42</v>
      </c>
      <c r="R44" s="905"/>
      <c r="S44" s="905"/>
      <c r="T44" s="905"/>
      <c r="U44" s="905"/>
      <c r="V44" s="905"/>
      <c r="W44" s="905"/>
    </row>
    <row r="45" spans="1:23">
      <c r="A45" s="2490"/>
      <c r="B45" s="2493"/>
      <c r="C45" s="2495"/>
      <c r="D45" s="2022"/>
      <c r="E45" s="2233"/>
      <c r="F45" s="2497"/>
      <c r="G45" s="27"/>
      <c r="H45" s="73"/>
      <c r="I45" s="28"/>
      <c r="J45" s="28"/>
      <c r="K45" s="74"/>
      <c r="L45" s="36"/>
      <c r="M45" s="29"/>
      <c r="N45" s="2504"/>
      <c r="O45" s="243"/>
      <c r="P45" s="244"/>
      <c r="Q45" s="245"/>
      <c r="R45" s="905"/>
      <c r="S45" s="905"/>
      <c r="T45" s="905"/>
      <c r="U45" s="905"/>
      <c r="V45" s="905"/>
      <c r="W45" s="905"/>
    </row>
    <row r="46" spans="1:23" ht="13.5" thickBot="1">
      <c r="A46" s="2491"/>
      <c r="B46" s="2494"/>
      <c r="C46" s="2246"/>
      <c r="D46" s="2023"/>
      <c r="E46" s="2234"/>
      <c r="F46" s="2392"/>
      <c r="G46" s="246" t="s">
        <v>12</v>
      </c>
      <c r="H46" s="1367">
        <f t="shared" ref="H46:M46" si="8">H44+H45</f>
        <v>3</v>
      </c>
      <c r="I46" s="1367">
        <f t="shared" si="8"/>
        <v>3</v>
      </c>
      <c r="J46" s="1367">
        <f t="shared" si="8"/>
        <v>0</v>
      </c>
      <c r="K46" s="1367">
        <f t="shared" si="8"/>
        <v>0</v>
      </c>
      <c r="L46" s="1366">
        <f t="shared" si="8"/>
        <v>5</v>
      </c>
      <c r="M46" s="1366">
        <f t="shared" si="8"/>
        <v>6</v>
      </c>
      <c r="N46" s="1440"/>
      <c r="O46" s="248"/>
      <c r="P46" s="249"/>
      <c r="Q46" s="250"/>
      <c r="R46" s="905"/>
      <c r="S46" s="905"/>
      <c r="T46" s="905"/>
      <c r="U46" s="905"/>
      <c r="V46" s="905"/>
      <c r="W46" s="905"/>
    </row>
    <row r="47" spans="1:23" ht="38.25">
      <c r="A47" s="2489" t="s">
        <v>13</v>
      </c>
      <c r="B47" s="2492" t="s">
        <v>11</v>
      </c>
      <c r="C47" s="2244" t="s">
        <v>35</v>
      </c>
      <c r="D47" s="2021" t="s">
        <v>889</v>
      </c>
      <c r="E47" s="2231" t="s">
        <v>41</v>
      </c>
      <c r="F47" s="2496" t="s">
        <v>785</v>
      </c>
      <c r="G47" s="1647" t="s">
        <v>37</v>
      </c>
      <c r="H47" s="1868">
        <f>I47+K47</f>
        <v>90</v>
      </c>
      <c r="I47" s="1869">
        <v>90</v>
      </c>
      <c r="J47" s="1357">
        <v>0</v>
      </c>
      <c r="K47" s="1648">
        <v>0</v>
      </c>
      <c r="L47" s="1358">
        <v>100</v>
      </c>
      <c r="M47" s="1358">
        <v>110</v>
      </c>
      <c r="N47" s="1444" t="s">
        <v>788</v>
      </c>
      <c r="O47" s="1590" t="s">
        <v>42</v>
      </c>
      <c r="P47" s="1591" t="s">
        <v>42</v>
      </c>
      <c r="Q47" s="1592" t="s">
        <v>42</v>
      </c>
      <c r="R47" s="905"/>
      <c r="S47" s="905"/>
      <c r="T47" s="905"/>
      <c r="U47" s="905"/>
      <c r="V47" s="905"/>
      <c r="W47" s="905"/>
    </row>
    <row r="48" spans="1:23" ht="25.5">
      <c r="A48" s="2500"/>
      <c r="B48" s="2501"/>
      <c r="C48" s="2245"/>
      <c r="D48" s="2022"/>
      <c r="E48" s="2232"/>
      <c r="F48" s="2502"/>
      <c r="G48" s="1398"/>
      <c r="H48" s="99"/>
      <c r="I48" s="91"/>
      <c r="J48" s="91"/>
      <c r="K48" s="108"/>
      <c r="L48" s="1445"/>
      <c r="M48" s="1445"/>
      <c r="N48" s="1346" t="s">
        <v>789</v>
      </c>
      <c r="O48" s="1593">
        <v>2</v>
      </c>
      <c r="P48" s="1594">
        <v>2</v>
      </c>
      <c r="Q48" s="1595">
        <v>2</v>
      </c>
      <c r="R48" s="905"/>
      <c r="S48" s="905"/>
      <c r="T48" s="905"/>
      <c r="U48" s="905"/>
      <c r="V48" s="905"/>
      <c r="W48" s="905"/>
    </row>
    <row r="49" spans="1:23" ht="25.5">
      <c r="A49" s="2500"/>
      <c r="B49" s="2501"/>
      <c r="C49" s="2245"/>
      <c r="D49" s="2022"/>
      <c r="E49" s="2232"/>
      <c r="F49" s="2502"/>
      <c r="G49" s="1398"/>
      <c r="H49" s="99"/>
      <c r="I49" s="91"/>
      <c r="J49" s="91"/>
      <c r="K49" s="108"/>
      <c r="L49" s="1445"/>
      <c r="M49" s="1445"/>
      <c r="N49" s="1346" t="s">
        <v>787</v>
      </c>
      <c r="O49" s="1593">
        <v>2</v>
      </c>
      <c r="P49" s="1594">
        <v>2</v>
      </c>
      <c r="Q49" s="1595">
        <v>2</v>
      </c>
      <c r="R49" s="905"/>
      <c r="S49" s="905"/>
      <c r="T49" s="905"/>
      <c r="U49" s="905"/>
      <c r="V49" s="905"/>
      <c r="W49" s="905"/>
    </row>
    <row r="50" spans="1:23" ht="38.25">
      <c r="A50" s="2490"/>
      <c r="B50" s="2493"/>
      <c r="C50" s="2495"/>
      <c r="D50" s="2022"/>
      <c r="E50" s="2233"/>
      <c r="F50" s="2497"/>
      <c r="G50" s="1646"/>
      <c r="H50" s="99"/>
      <c r="I50" s="1362"/>
      <c r="J50" s="1362"/>
      <c r="K50" s="1649"/>
      <c r="L50" s="93"/>
      <c r="M50" s="93"/>
      <c r="N50" s="1446" t="s">
        <v>916</v>
      </c>
      <c r="O50" s="1596" t="s">
        <v>42</v>
      </c>
      <c r="P50" s="1597" t="s">
        <v>42</v>
      </c>
      <c r="Q50" s="1180" t="s">
        <v>42</v>
      </c>
      <c r="R50" s="905"/>
      <c r="S50" s="905"/>
      <c r="T50" s="905"/>
      <c r="U50" s="905"/>
      <c r="V50" s="905"/>
      <c r="W50" s="905"/>
    </row>
    <row r="51" spans="1:23" ht="13.5" thickBot="1">
      <c r="A51" s="2491"/>
      <c r="B51" s="2494"/>
      <c r="C51" s="2246"/>
      <c r="D51" s="2023"/>
      <c r="E51" s="2234"/>
      <c r="F51" s="2392"/>
      <c r="G51" s="246" t="s">
        <v>12</v>
      </c>
      <c r="H51" s="1576">
        <f t="shared" ref="H51:M51" si="9">H47+H50</f>
        <v>90</v>
      </c>
      <c r="I51" s="1576">
        <f t="shared" si="9"/>
        <v>90</v>
      </c>
      <c r="J51" s="1576">
        <f t="shared" si="9"/>
        <v>0</v>
      </c>
      <c r="K51" s="1576">
        <f t="shared" si="9"/>
        <v>0</v>
      </c>
      <c r="L51" s="1576">
        <f t="shared" si="9"/>
        <v>100</v>
      </c>
      <c r="M51" s="1576">
        <f t="shared" si="9"/>
        <v>110</v>
      </c>
      <c r="N51" s="1447"/>
      <c r="O51" s="1441"/>
      <c r="P51" s="1442"/>
      <c r="Q51" s="1369"/>
      <c r="R51" s="905"/>
      <c r="S51" s="905"/>
      <c r="T51" s="905"/>
      <c r="U51" s="905"/>
      <c r="V51" s="905"/>
      <c r="W51" s="905"/>
    </row>
    <row r="52" spans="1:23" ht="13.5" thickBot="1">
      <c r="A52" s="1382" t="s">
        <v>13</v>
      </c>
      <c r="B52" s="311" t="s">
        <v>11</v>
      </c>
      <c r="C52" s="2479" t="s">
        <v>14</v>
      </c>
      <c r="D52" s="2480"/>
      <c r="E52" s="2480"/>
      <c r="F52" s="2480"/>
      <c r="G52" s="2480"/>
      <c r="H52" s="1433">
        <f>H51+H46</f>
        <v>93</v>
      </c>
      <c r="I52" s="1433">
        <f t="shared" ref="I52:M52" si="10">I51+I46</f>
        <v>93</v>
      </c>
      <c r="J52" s="1433">
        <f t="shared" si="10"/>
        <v>0</v>
      </c>
      <c r="K52" s="1433">
        <f t="shared" si="10"/>
        <v>0</v>
      </c>
      <c r="L52" s="1433">
        <f t="shared" si="10"/>
        <v>105</v>
      </c>
      <c r="M52" s="1433">
        <f t="shared" si="10"/>
        <v>116</v>
      </c>
      <c r="N52" s="1434"/>
      <c r="O52" s="279"/>
      <c r="P52" s="279"/>
      <c r="Q52" s="280"/>
      <c r="R52" s="905"/>
      <c r="S52" s="905"/>
      <c r="T52" s="905"/>
      <c r="U52" s="905"/>
      <c r="V52" s="905"/>
      <c r="W52" s="905"/>
    </row>
    <row r="53" spans="1:23" ht="24" customHeight="1" thickBot="1">
      <c r="A53" s="211" t="s">
        <v>13</v>
      </c>
      <c r="B53" s="212" t="s">
        <v>13</v>
      </c>
      <c r="C53" s="2281" t="s">
        <v>790</v>
      </c>
      <c r="D53" s="2281"/>
      <c r="E53" s="2281"/>
      <c r="F53" s="2281"/>
      <c r="G53" s="2281"/>
      <c r="H53" s="2281"/>
      <c r="I53" s="2281"/>
      <c r="J53" s="2281"/>
      <c r="K53" s="2281"/>
      <c r="L53" s="2281"/>
      <c r="M53" s="2281"/>
      <c r="N53" s="2281"/>
      <c r="O53" s="2487"/>
      <c r="P53" s="2487"/>
      <c r="Q53" s="2488"/>
      <c r="R53" s="905"/>
      <c r="S53" s="905"/>
      <c r="T53" s="905"/>
      <c r="U53" s="905"/>
      <c r="V53" s="905"/>
      <c r="W53" s="905"/>
    </row>
    <row r="54" spans="1:23">
      <c r="A54" s="2489" t="s">
        <v>13</v>
      </c>
      <c r="B54" s="2492" t="s">
        <v>13</v>
      </c>
      <c r="C54" s="2244" t="s">
        <v>11</v>
      </c>
      <c r="D54" s="2021" t="s">
        <v>791</v>
      </c>
      <c r="E54" s="2231" t="s">
        <v>41</v>
      </c>
      <c r="F54" s="2496" t="s">
        <v>792</v>
      </c>
      <c r="G54" s="1334" t="s">
        <v>37</v>
      </c>
      <c r="H54" s="929">
        <f>I54+K54</f>
        <v>606.70000000000005</v>
      </c>
      <c r="I54" s="930">
        <v>606.70000000000005</v>
      </c>
      <c r="J54" s="930">
        <v>0</v>
      </c>
      <c r="K54" s="931">
        <v>0</v>
      </c>
      <c r="L54" s="1437">
        <v>606.70000000000005</v>
      </c>
      <c r="M54" s="1438">
        <v>606.70000000000005</v>
      </c>
      <c r="N54" s="2498" t="s">
        <v>793</v>
      </c>
      <c r="O54" s="1448"/>
      <c r="P54" s="1448"/>
      <c r="Q54" s="1439"/>
      <c r="R54" s="905"/>
      <c r="S54" s="905"/>
      <c r="T54" s="905"/>
      <c r="U54" s="905"/>
      <c r="V54" s="905"/>
      <c r="W54" s="905"/>
    </row>
    <row r="55" spans="1:23" ht="13.5" thickBot="1">
      <c r="A55" s="2490"/>
      <c r="B55" s="2493"/>
      <c r="C55" s="2495"/>
      <c r="D55" s="2022"/>
      <c r="E55" s="2233"/>
      <c r="F55" s="2497"/>
      <c r="G55" s="27" t="s">
        <v>37</v>
      </c>
      <c r="H55" s="73">
        <f>I55+K55</f>
        <v>0</v>
      </c>
      <c r="I55" s="28">
        <v>0</v>
      </c>
      <c r="J55" s="28">
        <v>0</v>
      </c>
      <c r="K55" s="74">
        <v>0</v>
      </c>
      <c r="L55" s="36">
        <v>0</v>
      </c>
      <c r="M55" s="29">
        <v>0</v>
      </c>
      <c r="N55" s="2499"/>
      <c r="O55" s="993">
        <v>50</v>
      </c>
      <c r="P55" s="993">
        <v>50</v>
      </c>
      <c r="Q55" s="250">
        <v>50</v>
      </c>
      <c r="R55" s="905"/>
      <c r="S55" s="905"/>
      <c r="T55" s="905"/>
      <c r="U55" s="905"/>
      <c r="V55" s="905"/>
      <c r="W55" s="905"/>
    </row>
    <row r="56" spans="1:23" ht="13.5" thickBot="1">
      <c r="A56" s="2491"/>
      <c r="B56" s="2494"/>
      <c r="C56" s="2246"/>
      <c r="D56" s="2023"/>
      <c r="E56" s="2234"/>
      <c r="F56" s="2392"/>
      <c r="G56" s="246" t="s">
        <v>12</v>
      </c>
      <c r="H56" s="1367">
        <f>H54+H55</f>
        <v>606.70000000000005</v>
      </c>
      <c r="I56" s="1367">
        <f>I54+I55</f>
        <v>606.70000000000005</v>
      </c>
      <c r="J56" s="1384"/>
      <c r="K56" s="1449"/>
      <c r="L56" s="1366">
        <f>L54+L55</f>
        <v>606.70000000000005</v>
      </c>
      <c r="M56" s="1366">
        <f>M54+M55</f>
        <v>606.70000000000005</v>
      </c>
      <c r="N56" s="1450" t="s">
        <v>794</v>
      </c>
      <c r="O56" s="993" t="s">
        <v>42</v>
      </c>
      <c r="P56" s="993" t="s">
        <v>42</v>
      </c>
      <c r="Q56" s="250" t="s">
        <v>42</v>
      </c>
      <c r="R56" s="905"/>
      <c r="S56" s="905"/>
      <c r="T56" s="905"/>
      <c r="U56" s="905"/>
      <c r="V56" s="905"/>
      <c r="W56" s="905"/>
    </row>
    <row r="57" spans="1:23" ht="13.5" thickBot="1">
      <c r="A57" s="1382" t="s">
        <v>13</v>
      </c>
      <c r="B57" s="311" t="s">
        <v>13</v>
      </c>
      <c r="C57" s="2479" t="s">
        <v>14</v>
      </c>
      <c r="D57" s="2480"/>
      <c r="E57" s="2480"/>
      <c r="F57" s="2480"/>
      <c r="G57" s="2480"/>
      <c r="H57" s="1451">
        <f t="shared" ref="H57:M57" si="11">H56*1</f>
        <v>606.70000000000005</v>
      </c>
      <c r="I57" s="1433">
        <f t="shared" si="11"/>
        <v>606.70000000000005</v>
      </c>
      <c r="J57" s="1433">
        <f t="shared" si="11"/>
        <v>0</v>
      </c>
      <c r="K57" s="1433">
        <f t="shared" si="11"/>
        <v>0</v>
      </c>
      <c r="L57" s="1433">
        <f t="shared" si="11"/>
        <v>606.70000000000005</v>
      </c>
      <c r="M57" s="1433">
        <f t="shared" si="11"/>
        <v>606.70000000000005</v>
      </c>
      <c r="N57" s="1434"/>
      <c r="O57" s="279"/>
      <c r="P57" s="279"/>
      <c r="Q57" s="280"/>
      <c r="R57" s="905"/>
      <c r="S57" s="905"/>
      <c r="T57" s="905"/>
      <c r="U57" s="905"/>
      <c r="V57" s="905"/>
      <c r="W57" s="905"/>
    </row>
    <row r="58" spans="1:23" ht="13.5" thickBot="1">
      <c r="A58" s="211" t="s">
        <v>13</v>
      </c>
      <c r="B58" s="2481" t="s">
        <v>64</v>
      </c>
      <c r="C58" s="2482"/>
      <c r="D58" s="2482"/>
      <c r="E58" s="2482"/>
      <c r="F58" s="2482"/>
      <c r="G58" s="2482"/>
      <c r="H58" s="409">
        <f t="shared" ref="H58:M58" si="12">H57+H52</f>
        <v>699.7</v>
      </c>
      <c r="I58" s="409">
        <f t="shared" si="12"/>
        <v>699.7</v>
      </c>
      <c r="J58" s="409">
        <f t="shared" si="12"/>
        <v>0</v>
      </c>
      <c r="K58" s="409">
        <f t="shared" si="12"/>
        <v>0</v>
      </c>
      <c r="L58" s="409">
        <f t="shared" si="12"/>
        <v>711.7</v>
      </c>
      <c r="M58" s="409">
        <f t="shared" si="12"/>
        <v>722.7</v>
      </c>
      <c r="N58" s="1436"/>
      <c r="O58" s="294"/>
      <c r="P58" s="294"/>
      <c r="Q58" s="295"/>
      <c r="R58" s="905"/>
      <c r="S58" s="905"/>
      <c r="T58" s="905"/>
      <c r="U58" s="905"/>
      <c r="V58" s="905"/>
      <c r="W58" s="905"/>
    </row>
    <row r="59" spans="1:23" ht="13.5" thickBot="1">
      <c r="A59" s="377" t="s">
        <v>11</v>
      </c>
      <c r="B59" s="2221" t="s">
        <v>15</v>
      </c>
      <c r="C59" s="2221"/>
      <c r="D59" s="2221"/>
      <c r="E59" s="2221"/>
      <c r="F59" s="2221"/>
      <c r="G59" s="2221"/>
      <c r="H59" s="1452">
        <f t="shared" ref="H59:M59" si="13">H58+H41</f>
        <v>887.1</v>
      </c>
      <c r="I59" s="1452">
        <f t="shared" si="13"/>
        <v>887.1</v>
      </c>
      <c r="J59" s="1452">
        <f t="shared" si="13"/>
        <v>0</v>
      </c>
      <c r="K59" s="1452">
        <f t="shared" si="13"/>
        <v>0</v>
      </c>
      <c r="L59" s="1452">
        <f t="shared" si="13"/>
        <v>918.7</v>
      </c>
      <c r="M59" s="1452">
        <f t="shared" si="13"/>
        <v>902.7</v>
      </c>
      <c r="N59" s="2483"/>
      <c r="O59" s="2484"/>
      <c r="P59" s="2484"/>
      <c r="Q59" s="2485"/>
      <c r="R59" s="1355"/>
      <c r="S59" s="1355"/>
      <c r="T59" s="1355"/>
      <c r="U59" s="1355"/>
      <c r="V59" s="1355"/>
      <c r="W59" s="1355"/>
    </row>
    <row r="60" spans="1:23">
      <c r="A60" s="1453"/>
      <c r="B60" s="1454"/>
      <c r="C60" s="1454"/>
      <c r="D60" s="1454"/>
      <c r="E60" s="1454"/>
      <c r="F60" s="1454"/>
      <c r="G60" s="1454"/>
      <c r="H60" s="1455"/>
      <c r="I60" s="1455"/>
      <c r="J60" s="1455"/>
      <c r="K60" s="1455"/>
      <c r="L60" s="1455"/>
      <c r="M60" s="1455"/>
      <c r="N60" s="956"/>
      <c r="O60" s="956"/>
      <c r="P60" s="956"/>
      <c r="Q60" s="956"/>
      <c r="R60" s="905"/>
      <c r="S60" s="905"/>
      <c r="T60" s="905"/>
      <c r="U60" s="905"/>
      <c r="V60" s="905"/>
      <c r="W60" s="905"/>
    </row>
    <row r="61" spans="1:23">
      <c r="A61" s="1453"/>
      <c r="B61" s="1454"/>
      <c r="C61" s="1454"/>
      <c r="D61" s="1454"/>
      <c r="E61" s="1454"/>
      <c r="F61" s="1454"/>
      <c r="G61" s="1454"/>
      <c r="H61" s="1455"/>
      <c r="I61" s="1455"/>
      <c r="J61" s="1455"/>
      <c r="K61" s="1455"/>
      <c r="L61" s="1455"/>
      <c r="M61" s="1455"/>
      <c r="N61" s="956"/>
      <c r="O61" s="956"/>
      <c r="P61" s="956"/>
      <c r="Q61" s="956"/>
      <c r="R61" s="905"/>
      <c r="S61" s="905"/>
      <c r="T61" s="905"/>
      <c r="U61" s="905"/>
      <c r="V61" s="905"/>
      <c r="W61" s="905"/>
    </row>
    <row r="62" spans="1:23">
      <c r="A62" s="905"/>
      <c r="B62" s="905"/>
      <c r="C62" s="905"/>
      <c r="D62" s="1456"/>
      <c r="E62" s="1457"/>
      <c r="F62" s="2127" t="s">
        <v>16</v>
      </c>
      <c r="G62" s="2486"/>
      <c r="H62" s="2486"/>
      <c r="I62" s="2486"/>
      <c r="J62" s="2486"/>
      <c r="K62" s="2486"/>
      <c r="L62" s="2486"/>
      <c r="M62" s="2486"/>
      <c r="N62" s="905"/>
      <c r="O62" s="361"/>
      <c r="P62" s="905"/>
      <c r="Q62" s="905"/>
      <c r="R62" s="376"/>
      <c r="S62" s="905"/>
      <c r="T62" s="905"/>
      <c r="U62" s="905"/>
      <c r="V62" s="905"/>
      <c r="W62" s="905"/>
    </row>
    <row r="63" spans="1:23" ht="16.5" thickBot="1">
      <c r="A63" s="905"/>
      <c r="B63" s="905"/>
      <c r="C63" s="905"/>
      <c r="D63" s="1456"/>
      <c r="E63" s="1457"/>
      <c r="F63" s="1338"/>
      <c r="G63" s="1458"/>
      <c r="H63" s="1458"/>
      <c r="I63" s="1458"/>
      <c r="J63" s="1458"/>
      <c r="K63" s="1458"/>
      <c r="L63" s="1458"/>
      <c r="M63" s="1458"/>
      <c r="N63" s="905"/>
      <c r="O63" s="361"/>
      <c r="P63" s="905"/>
      <c r="Q63" s="905"/>
      <c r="R63" s="376"/>
      <c r="S63" s="905"/>
      <c r="T63" s="905"/>
      <c r="U63" s="905"/>
      <c r="V63" s="905"/>
      <c r="W63" s="905"/>
    </row>
    <row r="64" spans="1:23" ht="44.45" customHeight="1" thickBot="1">
      <c r="A64" s="905"/>
      <c r="B64" s="905"/>
      <c r="C64" s="905"/>
      <c r="D64" s="2225" t="s">
        <v>17</v>
      </c>
      <c r="E64" s="2226"/>
      <c r="F64" s="2226"/>
      <c r="G64" s="2226"/>
      <c r="H64" s="2227"/>
      <c r="I64" s="2228" t="s">
        <v>690</v>
      </c>
      <c r="J64" s="2229"/>
      <c r="K64" s="2229"/>
      <c r="L64" s="2230"/>
      <c r="M64" s="905"/>
      <c r="N64" s="905"/>
      <c r="O64" s="361"/>
      <c r="P64" s="905"/>
      <c r="Q64" s="905"/>
      <c r="R64" s="905"/>
      <c r="S64" s="905"/>
      <c r="T64" s="905"/>
      <c r="U64" s="905"/>
      <c r="V64" s="905"/>
      <c r="W64" s="905"/>
    </row>
    <row r="65" spans="1:23" ht="13.5" thickBot="1">
      <c r="A65" s="905"/>
      <c r="B65" s="905"/>
      <c r="C65" s="905"/>
      <c r="D65" s="2184" t="s">
        <v>18</v>
      </c>
      <c r="E65" s="2185"/>
      <c r="F65" s="2185"/>
      <c r="G65" s="2185"/>
      <c r="H65" s="2186"/>
      <c r="I65" s="2187">
        <f>I66+I67+I68+I69+I70+I71+I72</f>
        <v>887.1</v>
      </c>
      <c r="J65" s="2188"/>
      <c r="K65" s="2188"/>
      <c r="L65" s="2189"/>
      <c r="M65" s="905"/>
      <c r="N65" s="905"/>
      <c r="O65" s="361"/>
      <c r="P65" s="905"/>
      <c r="Q65" s="905"/>
      <c r="R65" s="905"/>
      <c r="S65" s="905"/>
      <c r="T65" s="905"/>
      <c r="U65" s="905"/>
      <c r="V65" s="905"/>
      <c r="W65" s="905"/>
    </row>
    <row r="66" spans="1:23">
      <c r="A66" s="905"/>
      <c r="B66" s="905"/>
      <c r="C66" s="905"/>
      <c r="D66" s="2208" t="s">
        <v>65</v>
      </c>
      <c r="E66" s="2209"/>
      <c r="F66" s="2209"/>
      <c r="G66" s="2209"/>
      <c r="H66" s="2210"/>
      <c r="I66" s="2476">
        <v>887.1</v>
      </c>
      <c r="J66" s="2477"/>
      <c r="K66" s="2477"/>
      <c r="L66" s="2478"/>
      <c r="M66" s="905"/>
      <c r="N66" s="905"/>
      <c r="O66" s="361"/>
      <c r="P66" s="905"/>
      <c r="Q66" s="905"/>
      <c r="R66" s="905"/>
      <c r="S66" s="905"/>
      <c r="T66" s="905"/>
      <c r="U66" s="905"/>
      <c r="V66" s="905"/>
      <c r="W66" s="905"/>
    </row>
    <row r="67" spans="1:23">
      <c r="A67" s="905"/>
      <c r="B67" s="905"/>
      <c r="C67" s="905"/>
      <c r="D67" s="2196" t="s">
        <v>66</v>
      </c>
      <c r="E67" s="2214"/>
      <c r="F67" s="2214"/>
      <c r="G67" s="2214"/>
      <c r="H67" s="2215"/>
      <c r="I67" s="2468">
        <v>0</v>
      </c>
      <c r="J67" s="2193"/>
      <c r="K67" s="2193"/>
      <c r="L67" s="2194"/>
      <c r="M67" s="905"/>
      <c r="N67" s="905"/>
      <c r="O67" s="361"/>
      <c r="P67" s="905"/>
      <c r="Q67" s="905"/>
      <c r="R67" s="905"/>
      <c r="S67" s="905"/>
      <c r="T67" s="905"/>
      <c r="U67" s="905"/>
      <c r="V67" s="905"/>
      <c r="W67" s="905"/>
    </row>
    <row r="68" spans="1:23">
      <c r="A68" s="905"/>
      <c r="B68" s="905"/>
      <c r="C68" s="905"/>
      <c r="D68" s="2190" t="s">
        <v>795</v>
      </c>
      <c r="E68" s="2191"/>
      <c r="F68" s="2191"/>
      <c r="G68" s="2191"/>
      <c r="H68" s="2195"/>
      <c r="I68" s="2468">
        <v>0</v>
      </c>
      <c r="J68" s="2193"/>
      <c r="K68" s="2193"/>
      <c r="L68" s="2194"/>
      <c r="M68" s="905"/>
      <c r="N68" s="905"/>
      <c r="O68" s="361"/>
      <c r="P68" s="905"/>
      <c r="Q68" s="905"/>
      <c r="R68" s="905"/>
      <c r="S68" s="905"/>
      <c r="T68" s="905"/>
      <c r="U68" s="905"/>
      <c r="V68" s="905"/>
      <c r="W68" s="905"/>
    </row>
    <row r="69" spans="1:23">
      <c r="A69" s="905"/>
      <c r="B69" s="905"/>
      <c r="C69" s="905"/>
      <c r="D69" s="2190" t="s">
        <v>130</v>
      </c>
      <c r="E69" s="2191"/>
      <c r="F69" s="2191"/>
      <c r="G69" s="2191"/>
      <c r="H69" s="2195"/>
      <c r="I69" s="2468">
        <v>0</v>
      </c>
      <c r="J69" s="2193"/>
      <c r="K69" s="2193"/>
      <c r="L69" s="2194"/>
      <c r="M69" s="999"/>
      <c r="N69" s="999"/>
      <c r="O69" s="999"/>
      <c r="P69" s="999"/>
      <c r="Q69" s="999"/>
      <c r="R69" s="905"/>
      <c r="S69" s="999"/>
      <c r="T69" s="999"/>
      <c r="U69" s="905"/>
      <c r="V69" s="905"/>
      <c r="W69" s="905"/>
    </row>
    <row r="70" spans="1:23">
      <c r="A70" s="905"/>
      <c r="B70" s="905"/>
      <c r="C70" s="905"/>
      <c r="D70" s="2196" t="s">
        <v>262</v>
      </c>
      <c r="E70" s="2214"/>
      <c r="F70" s="2214"/>
      <c r="G70" s="2214"/>
      <c r="H70" s="2215"/>
      <c r="I70" s="2468">
        <v>0</v>
      </c>
      <c r="J70" s="2193"/>
      <c r="K70" s="2193"/>
      <c r="L70" s="2194"/>
      <c r="M70" s="905"/>
      <c r="N70" s="905"/>
      <c r="O70" s="361"/>
      <c r="P70" s="905"/>
      <c r="Q70" s="905"/>
      <c r="R70" s="999"/>
      <c r="S70" s="905"/>
      <c r="T70" s="905"/>
      <c r="U70" s="905"/>
      <c r="V70" s="905"/>
      <c r="W70" s="905"/>
    </row>
    <row r="71" spans="1:23">
      <c r="A71" s="905"/>
      <c r="B71" s="905"/>
      <c r="C71" s="905"/>
      <c r="D71" s="2208" t="s">
        <v>67</v>
      </c>
      <c r="E71" s="2209"/>
      <c r="F71" s="2209"/>
      <c r="G71" s="2209"/>
      <c r="H71" s="2467"/>
      <c r="I71" s="2468"/>
      <c r="J71" s="2469"/>
      <c r="K71" s="2469"/>
      <c r="L71" s="2470"/>
      <c r="M71" s="905"/>
      <c r="N71" s="905"/>
      <c r="O71" s="361"/>
      <c r="P71" s="905"/>
      <c r="Q71" s="905"/>
      <c r="R71" s="999"/>
      <c r="S71" s="905"/>
      <c r="T71" s="905"/>
      <c r="U71" s="905"/>
      <c r="V71" s="905"/>
      <c r="W71" s="905"/>
    </row>
    <row r="72" spans="1:23" ht="13.5" thickBot="1">
      <c r="A72" s="905"/>
      <c r="B72" s="905"/>
      <c r="C72" s="905"/>
      <c r="D72" s="2178" t="s">
        <v>68</v>
      </c>
      <c r="E72" s="2471"/>
      <c r="F72" s="2471"/>
      <c r="G72" s="2471"/>
      <c r="H72" s="2472"/>
      <c r="I72" s="2473"/>
      <c r="J72" s="2474"/>
      <c r="K72" s="2474"/>
      <c r="L72" s="2475"/>
      <c r="M72" s="905"/>
      <c r="N72" s="905"/>
      <c r="O72" s="361"/>
      <c r="P72" s="905"/>
      <c r="Q72" s="905"/>
      <c r="R72" s="999"/>
      <c r="S72" s="905"/>
      <c r="T72" s="905"/>
      <c r="U72" s="905"/>
      <c r="V72" s="905"/>
      <c r="W72" s="905"/>
    </row>
    <row r="73" spans="1:23" ht="13.5" thickBot="1">
      <c r="A73" s="905"/>
      <c r="B73" s="905"/>
      <c r="C73" s="905"/>
      <c r="D73" s="2184" t="s">
        <v>19</v>
      </c>
      <c r="E73" s="2185"/>
      <c r="F73" s="2185"/>
      <c r="G73" s="2185"/>
      <c r="H73" s="2186"/>
      <c r="I73" s="2187">
        <f>I74*1</f>
        <v>0</v>
      </c>
      <c r="J73" s="2188"/>
      <c r="K73" s="2188"/>
      <c r="L73" s="2189"/>
      <c r="M73" s="905"/>
      <c r="N73" s="905"/>
      <c r="O73" s="361"/>
      <c r="P73" s="905"/>
      <c r="Q73" s="905"/>
      <c r="R73" s="905"/>
      <c r="S73" s="905"/>
      <c r="T73" s="905"/>
      <c r="U73" s="905"/>
      <c r="V73" s="905"/>
      <c r="W73" s="905"/>
    </row>
    <row r="74" spans="1:23" ht="13.5" thickBot="1">
      <c r="A74" s="905"/>
      <c r="B74" s="905"/>
      <c r="C74" s="905"/>
      <c r="D74" s="2462" t="s">
        <v>69</v>
      </c>
      <c r="E74" s="2463"/>
      <c r="F74" s="2463"/>
      <c r="G74" s="2463"/>
      <c r="H74" s="2464"/>
      <c r="I74" s="2465">
        <v>0</v>
      </c>
      <c r="J74" s="2465"/>
      <c r="K74" s="2465"/>
      <c r="L74" s="2466"/>
      <c r="M74" s="905"/>
      <c r="N74" s="905"/>
      <c r="O74" s="361"/>
      <c r="P74" s="905"/>
      <c r="Q74" s="905"/>
      <c r="R74" s="905"/>
      <c r="S74" s="905"/>
      <c r="T74" s="905"/>
      <c r="U74" s="905"/>
      <c r="V74" s="905"/>
      <c r="W74" s="905"/>
    </row>
  </sheetData>
  <mergeCells count="125">
    <mergeCell ref="D3:W3"/>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C26:G26"/>
    <mergeCell ref="C27:Q27"/>
    <mergeCell ref="C28:C30"/>
    <mergeCell ref="D28:D30"/>
    <mergeCell ref="E28:E30"/>
    <mergeCell ref="F28:F30"/>
    <mergeCell ref="G28:G29"/>
    <mergeCell ref="A24:A25"/>
    <mergeCell ref="B24:B25"/>
    <mergeCell ref="C24:C25"/>
    <mergeCell ref="D24:D25"/>
    <mergeCell ref="E24:E25"/>
    <mergeCell ref="F24:F2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A47:A51"/>
    <mergeCell ref="B47:B51"/>
    <mergeCell ref="C47:C51"/>
    <mergeCell ref="D47:D51"/>
    <mergeCell ref="E47:E51"/>
    <mergeCell ref="F47:F51"/>
    <mergeCell ref="B42:Q42"/>
    <mergeCell ref="C43:Q43"/>
    <mergeCell ref="A44:A46"/>
    <mergeCell ref="B44:B46"/>
    <mergeCell ref="C44:C46"/>
    <mergeCell ref="D44:D46"/>
    <mergeCell ref="E44:E46"/>
    <mergeCell ref="F44:F46"/>
    <mergeCell ref="N44:N45"/>
    <mergeCell ref="N59:Q59"/>
    <mergeCell ref="F62:M62"/>
    <mergeCell ref="D64:H64"/>
    <mergeCell ref="I64:L64"/>
    <mergeCell ref="C52:G52"/>
    <mergeCell ref="C53:Q53"/>
    <mergeCell ref="A54:A56"/>
    <mergeCell ref="B54:B56"/>
    <mergeCell ref="C54:C56"/>
    <mergeCell ref="D54:D56"/>
    <mergeCell ref="E54:E56"/>
    <mergeCell ref="F54:F56"/>
    <mergeCell ref="N54:N55"/>
    <mergeCell ref="N1:Q1"/>
    <mergeCell ref="D74:H74"/>
    <mergeCell ref="I74:L74"/>
    <mergeCell ref="D71:H71"/>
    <mergeCell ref="I71:L71"/>
    <mergeCell ref="D72:H72"/>
    <mergeCell ref="I72:L72"/>
    <mergeCell ref="D73:H73"/>
    <mergeCell ref="I73:L73"/>
    <mergeCell ref="D68:H68"/>
    <mergeCell ref="I68:L68"/>
    <mergeCell ref="D69:H69"/>
    <mergeCell ref="I69:L69"/>
    <mergeCell ref="D70:H70"/>
    <mergeCell ref="I70:L70"/>
    <mergeCell ref="D65:H65"/>
    <mergeCell ref="I65:L65"/>
    <mergeCell ref="D66:H66"/>
    <mergeCell ref="I66:L66"/>
    <mergeCell ref="D67:H67"/>
    <mergeCell ref="I67:L67"/>
    <mergeCell ref="C57:G57"/>
    <mergeCell ref="B58:G58"/>
    <mergeCell ref="B59:G59"/>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0"/>
  <sheetViews>
    <sheetView zoomScaleNormal="100" workbookViewId="0">
      <selection activeCell="S81" sqref="S81"/>
    </sheetView>
  </sheetViews>
  <sheetFormatPr defaultColWidth="9.140625" defaultRowHeight="12.75"/>
  <cols>
    <col min="1" max="1" width="2.85546875" style="382" customWidth="1"/>
    <col min="2" max="3" width="2.5703125" style="382" customWidth="1"/>
    <col min="4" max="4" width="26.85546875" style="382" customWidth="1"/>
    <col min="5" max="5" width="7.85546875" style="380" customWidth="1"/>
    <col min="6" max="6" width="4.42578125" style="1" customWidth="1"/>
    <col min="7" max="7" width="8.7109375" style="689" customWidth="1"/>
    <col min="8" max="8" width="8.85546875" style="382" customWidth="1"/>
    <col min="9" max="9" width="6.28515625" style="382" customWidth="1"/>
    <col min="10" max="10" width="4.42578125" style="382" customWidth="1"/>
    <col min="11" max="11" width="7.140625" style="382" customWidth="1"/>
    <col min="12" max="12" width="6.7109375" style="382" customWidth="1"/>
    <col min="13" max="13" width="7.140625" style="382" customWidth="1"/>
    <col min="14" max="14" width="39.28515625" style="382" customWidth="1"/>
    <col min="15" max="15" width="6.140625" style="882" customWidth="1"/>
    <col min="16" max="16" width="5.7109375" style="883" customWidth="1"/>
    <col min="17" max="17" width="6.140625" style="884" customWidth="1"/>
    <col min="18" max="16384" width="9.140625" style="386"/>
  </cols>
  <sheetData>
    <row r="1" spans="1:24" ht="28.9" customHeight="1">
      <c r="L1" s="2441"/>
      <c r="M1" s="2706"/>
      <c r="N1" s="2706"/>
      <c r="O1" s="2706"/>
      <c r="P1" s="2706"/>
      <c r="Q1" s="2706"/>
    </row>
    <row r="2" spans="1:24" ht="15.6" customHeight="1">
      <c r="A2" s="2707" t="s">
        <v>473</v>
      </c>
      <c r="B2" s="2707"/>
      <c r="C2" s="2707"/>
      <c r="D2" s="2707"/>
      <c r="E2" s="2707"/>
      <c r="F2" s="2707"/>
      <c r="G2" s="2707"/>
      <c r="H2" s="2707"/>
      <c r="I2" s="2707"/>
      <c r="J2" s="2707"/>
      <c r="K2" s="2707"/>
      <c r="L2" s="2707"/>
      <c r="M2" s="2707"/>
      <c r="N2" s="2707"/>
      <c r="O2" s="2707"/>
      <c r="P2" s="2707"/>
      <c r="Q2" s="2707"/>
    </row>
    <row r="3" spans="1:24" ht="19.149999999999999" customHeight="1" thickBot="1">
      <c r="A3" s="2708" t="s">
        <v>34</v>
      </c>
      <c r="B3" s="2708"/>
      <c r="C3" s="2708"/>
      <c r="D3" s="2708"/>
      <c r="E3" s="2708"/>
      <c r="F3" s="2708"/>
      <c r="G3" s="2708"/>
      <c r="H3" s="2708"/>
      <c r="I3" s="2708"/>
      <c r="J3" s="2708"/>
      <c r="K3" s="2708"/>
      <c r="L3" s="2708"/>
      <c r="M3" s="2708"/>
      <c r="N3" s="2708"/>
      <c r="O3" s="2708"/>
      <c r="P3" s="2708"/>
      <c r="Q3" s="2708"/>
    </row>
    <row r="4" spans="1:24" ht="43.9" customHeight="1">
      <c r="A4" s="2709" t="s">
        <v>0</v>
      </c>
      <c r="B4" s="2712" t="s">
        <v>1</v>
      </c>
      <c r="C4" s="2712" t="s">
        <v>2</v>
      </c>
      <c r="D4" s="2715" t="s">
        <v>3</v>
      </c>
      <c r="E4" s="2718" t="s">
        <v>4</v>
      </c>
      <c r="F4" s="2289" t="s">
        <v>5</v>
      </c>
      <c r="G4" s="2289" t="s">
        <v>6</v>
      </c>
      <c r="H4" s="2721" t="s">
        <v>688</v>
      </c>
      <c r="I4" s="2722"/>
      <c r="J4" s="2722"/>
      <c r="K4" s="2723"/>
      <c r="L4" s="2289" t="s">
        <v>265</v>
      </c>
      <c r="M4" s="2289" t="s">
        <v>692</v>
      </c>
      <c r="N4" s="2724" t="s">
        <v>21</v>
      </c>
      <c r="O4" s="2725"/>
      <c r="P4" s="2725"/>
      <c r="Q4" s="2726"/>
    </row>
    <row r="5" spans="1:24" ht="13.15" customHeight="1">
      <c r="A5" s="2710"/>
      <c r="B5" s="2713"/>
      <c r="C5" s="2713"/>
      <c r="D5" s="2716"/>
      <c r="E5" s="2719"/>
      <c r="F5" s="2290"/>
      <c r="G5" s="2290"/>
      <c r="H5" s="2727" t="s">
        <v>7</v>
      </c>
      <c r="I5" s="2729" t="s">
        <v>8</v>
      </c>
      <c r="J5" s="2730"/>
      <c r="K5" s="2731" t="s">
        <v>140</v>
      </c>
      <c r="L5" s="2290"/>
      <c r="M5" s="2290"/>
      <c r="N5" s="2319" t="s">
        <v>33</v>
      </c>
      <c r="O5" s="2733" t="s">
        <v>9</v>
      </c>
      <c r="P5" s="2734"/>
      <c r="Q5" s="2735"/>
    </row>
    <row r="6" spans="1:24" ht="95.45" customHeight="1" thickBot="1">
      <c r="A6" s="2711"/>
      <c r="B6" s="2714"/>
      <c r="C6" s="2714"/>
      <c r="D6" s="2717"/>
      <c r="E6" s="2720"/>
      <c r="F6" s="2291"/>
      <c r="G6" s="2291"/>
      <c r="H6" s="2728"/>
      <c r="I6" s="690" t="s">
        <v>7</v>
      </c>
      <c r="J6" s="690" t="s">
        <v>10</v>
      </c>
      <c r="K6" s="2732"/>
      <c r="L6" s="2291"/>
      <c r="M6" s="2291"/>
      <c r="N6" s="2320"/>
      <c r="O6" s="387" t="s">
        <v>55</v>
      </c>
      <c r="P6" s="387" t="s">
        <v>132</v>
      </c>
      <c r="Q6" s="691" t="s">
        <v>686</v>
      </c>
    </row>
    <row r="7" spans="1:24" ht="19.149999999999999" customHeight="1" thickBot="1">
      <c r="A7" s="692" t="s">
        <v>11</v>
      </c>
      <c r="B7" s="2685" t="s">
        <v>474</v>
      </c>
      <c r="C7" s="2274"/>
      <c r="D7" s="2274"/>
      <c r="E7" s="2274"/>
      <c r="F7" s="2274"/>
      <c r="G7" s="2274"/>
      <c r="H7" s="2274"/>
      <c r="I7" s="2274"/>
      <c r="J7" s="2274"/>
      <c r="K7" s="2274"/>
      <c r="L7" s="2274"/>
      <c r="M7" s="2274"/>
      <c r="N7" s="2274"/>
      <c r="O7" s="2274"/>
      <c r="P7" s="2274"/>
      <c r="Q7" s="2275"/>
    </row>
    <row r="8" spans="1:24" ht="18.600000000000001" customHeight="1" thickBot="1">
      <c r="A8" s="693" t="s">
        <v>11</v>
      </c>
      <c r="B8" s="694" t="s">
        <v>11</v>
      </c>
      <c r="C8" s="2686" t="s">
        <v>475</v>
      </c>
      <c r="D8" s="2687"/>
      <c r="E8" s="2687"/>
      <c r="F8" s="2687"/>
      <c r="G8" s="2687"/>
      <c r="H8" s="2687"/>
      <c r="I8" s="2687"/>
      <c r="J8" s="2687"/>
      <c r="K8" s="2687"/>
      <c r="L8" s="2687"/>
      <c r="M8" s="2687"/>
      <c r="N8" s="2688"/>
      <c r="O8" s="2688"/>
      <c r="P8" s="2688"/>
      <c r="Q8" s="2689"/>
    </row>
    <row r="9" spans="1:24" ht="13.15" customHeight="1">
      <c r="A9" s="2592" t="s">
        <v>11</v>
      </c>
      <c r="B9" s="2595" t="s">
        <v>11</v>
      </c>
      <c r="C9" s="2598" t="s">
        <v>40</v>
      </c>
      <c r="D9" s="2690" t="s">
        <v>476</v>
      </c>
      <c r="E9" s="2692" t="s">
        <v>41</v>
      </c>
      <c r="F9" s="2695" t="s">
        <v>212</v>
      </c>
      <c r="G9" s="1139" t="s">
        <v>37</v>
      </c>
      <c r="H9" s="1238">
        <f>I9+K9</f>
        <v>970</v>
      </c>
      <c r="I9" s="1239">
        <v>781</v>
      </c>
      <c r="J9" s="1239"/>
      <c r="K9" s="1240">
        <v>189</v>
      </c>
      <c r="L9" s="1140">
        <v>950</v>
      </c>
      <c r="M9" s="1141">
        <v>950</v>
      </c>
      <c r="N9" s="2698" t="s">
        <v>477</v>
      </c>
      <c r="O9" s="2700"/>
      <c r="P9" s="2700"/>
      <c r="Q9" s="2662"/>
    </row>
    <row r="10" spans="1:24" ht="20.45" customHeight="1">
      <c r="A10" s="2593"/>
      <c r="B10" s="2596"/>
      <c r="C10" s="2599"/>
      <c r="D10" s="2691"/>
      <c r="E10" s="2693"/>
      <c r="F10" s="2696"/>
      <c r="G10" s="1722" t="s">
        <v>56</v>
      </c>
      <c r="H10" s="1876">
        <f>I10+K10</f>
        <v>159.30000000000001</v>
      </c>
      <c r="I10" s="1877">
        <v>159.30000000000001</v>
      </c>
      <c r="J10" s="1143"/>
      <c r="K10" s="1144">
        <v>0</v>
      </c>
      <c r="L10" s="1145">
        <v>200</v>
      </c>
      <c r="M10" s="1146">
        <v>200</v>
      </c>
      <c r="N10" s="2699"/>
      <c r="O10" s="2701"/>
      <c r="P10" s="2701"/>
      <c r="Q10" s="2663"/>
    </row>
    <row r="11" spans="1:24" ht="13.15" customHeight="1">
      <c r="A11" s="2593"/>
      <c r="B11" s="2596"/>
      <c r="C11" s="2599"/>
      <c r="D11" s="2702" t="s">
        <v>478</v>
      </c>
      <c r="E11" s="2693"/>
      <c r="F11" s="2696"/>
      <c r="G11" s="1147"/>
      <c r="H11" s="1142"/>
      <c r="I11" s="1143"/>
      <c r="J11" s="1143"/>
      <c r="K11" s="1144"/>
      <c r="L11" s="1145"/>
      <c r="M11" s="1146"/>
      <c r="N11" s="1148" t="s">
        <v>479</v>
      </c>
      <c r="O11" s="775">
        <v>7500</v>
      </c>
      <c r="P11" s="775">
        <v>7500</v>
      </c>
      <c r="Q11" s="776">
        <v>7500</v>
      </c>
    </row>
    <row r="12" spans="1:24">
      <c r="A12" s="2593"/>
      <c r="B12" s="2596"/>
      <c r="C12" s="2599"/>
      <c r="D12" s="2703"/>
      <c r="E12" s="2693"/>
      <c r="F12" s="2696"/>
      <c r="G12" s="1147"/>
      <c r="H12" s="1142"/>
      <c r="I12" s="1143"/>
      <c r="J12" s="1143"/>
      <c r="K12" s="1144"/>
      <c r="L12" s="1145"/>
      <c r="M12" s="1146"/>
      <c r="N12" s="1149" t="s">
        <v>911</v>
      </c>
      <c r="O12" s="777">
        <v>2.85</v>
      </c>
      <c r="P12" s="777">
        <v>2.9</v>
      </c>
      <c r="Q12" s="778">
        <v>2.9</v>
      </c>
    </row>
    <row r="13" spans="1:24">
      <c r="A13" s="2593"/>
      <c r="B13" s="2596"/>
      <c r="C13" s="2599"/>
      <c r="D13" s="2703"/>
      <c r="E13" s="2693"/>
      <c r="F13" s="2696"/>
      <c r="G13" s="1147"/>
      <c r="H13" s="1142"/>
      <c r="I13" s="1143"/>
      <c r="J13" s="1143"/>
      <c r="K13" s="1144"/>
      <c r="L13" s="1145"/>
      <c r="M13" s="1146"/>
      <c r="N13" s="1149" t="s">
        <v>480</v>
      </c>
      <c r="O13" s="777">
        <v>1000</v>
      </c>
      <c r="P13" s="777">
        <v>1000</v>
      </c>
      <c r="Q13" s="778">
        <v>1000</v>
      </c>
    </row>
    <row r="14" spans="1:24">
      <c r="A14" s="2593"/>
      <c r="B14" s="2596"/>
      <c r="C14" s="2599"/>
      <c r="D14" s="2703"/>
      <c r="E14" s="2693"/>
      <c r="F14" s="2696"/>
      <c r="G14" s="1147"/>
      <c r="H14" s="1142"/>
      <c r="I14" s="1143"/>
      <c r="J14" s="1143"/>
      <c r="K14" s="1144"/>
      <c r="L14" s="1145"/>
      <c r="M14" s="1146"/>
      <c r="N14" s="1149" t="s">
        <v>481</v>
      </c>
      <c r="O14" s="777">
        <v>15</v>
      </c>
      <c r="P14" s="777">
        <v>15</v>
      </c>
      <c r="Q14" s="778">
        <v>15</v>
      </c>
    </row>
    <row r="15" spans="1:24" ht="13.15" customHeight="1">
      <c r="A15" s="2593"/>
      <c r="B15" s="2596"/>
      <c r="C15" s="2599"/>
      <c r="D15" s="2702" t="s">
        <v>482</v>
      </c>
      <c r="E15" s="2693"/>
      <c r="F15" s="2696"/>
      <c r="G15" s="1147"/>
      <c r="H15" s="1142"/>
      <c r="I15" s="1143"/>
      <c r="J15" s="1143"/>
      <c r="K15" s="1144"/>
      <c r="L15" s="1145"/>
      <c r="M15" s="1146"/>
      <c r="N15" s="1150" t="s">
        <v>483</v>
      </c>
      <c r="O15" s="1859">
        <v>43</v>
      </c>
      <c r="P15" s="1859">
        <v>44</v>
      </c>
      <c r="Q15" s="1860">
        <v>44</v>
      </c>
    </row>
    <row r="16" spans="1:24">
      <c r="A16" s="2593"/>
      <c r="B16" s="2596"/>
      <c r="C16" s="2599"/>
      <c r="D16" s="2703"/>
      <c r="E16" s="2693"/>
      <c r="F16" s="2696"/>
      <c r="G16" s="1147"/>
      <c r="H16" s="1142"/>
      <c r="I16" s="1143"/>
      <c r="J16" s="1143"/>
      <c r="K16" s="1144"/>
      <c r="L16" s="1145"/>
      <c r="M16" s="1146"/>
      <c r="N16" s="1151" t="s">
        <v>484</v>
      </c>
      <c r="O16" s="779">
        <v>2</v>
      </c>
      <c r="P16" s="779">
        <v>2</v>
      </c>
      <c r="Q16" s="1862">
        <v>2</v>
      </c>
      <c r="T16" s="879"/>
      <c r="U16" s="879"/>
      <c r="X16" s="879"/>
    </row>
    <row r="17" spans="1:17">
      <c r="A17" s="2593"/>
      <c r="B17" s="2596"/>
      <c r="C17" s="2599"/>
      <c r="D17" s="2703"/>
      <c r="E17" s="2693"/>
      <c r="F17" s="2696"/>
      <c r="G17" s="1147"/>
      <c r="H17" s="1142"/>
      <c r="I17" s="1143"/>
      <c r="J17" s="1143"/>
      <c r="K17" s="1144"/>
      <c r="L17" s="1145"/>
      <c r="M17" s="1146"/>
      <c r="N17" s="1151" t="s">
        <v>485</v>
      </c>
      <c r="O17" s="779">
        <v>4708</v>
      </c>
      <c r="P17" s="779">
        <v>4740</v>
      </c>
      <c r="Q17" s="1862">
        <v>4760</v>
      </c>
    </row>
    <row r="18" spans="1:17" ht="16.5" thickBot="1">
      <c r="A18" s="2593"/>
      <c r="B18" s="2596"/>
      <c r="C18" s="2599"/>
      <c r="D18" s="2704"/>
      <c r="E18" s="2693"/>
      <c r="F18" s="2696"/>
      <c r="G18" s="1152"/>
      <c r="H18" s="1153"/>
      <c r="I18" s="1154"/>
      <c r="J18" s="1154"/>
      <c r="K18" s="1155"/>
      <c r="L18" s="1156"/>
      <c r="M18" s="1157"/>
      <c r="N18" s="1158" t="s">
        <v>486</v>
      </c>
      <c r="O18" s="1861">
        <v>11000</v>
      </c>
      <c r="P18" s="774">
        <v>11000</v>
      </c>
      <c r="Q18" s="1863">
        <v>11000</v>
      </c>
    </row>
    <row r="19" spans="1:17" ht="13.5" thickBot="1">
      <c r="A19" s="2594"/>
      <c r="B19" s="2597"/>
      <c r="C19" s="2600"/>
      <c r="D19" s="762"/>
      <c r="E19" s="2694"/>
      <c r="F19" s="2697"/>
      <c r="G19" s="1159" t="s">
        <v>12</v>
      </c>
      <c r="H19" s="1160">
        <f t="shared" ref="H19:M19" si="0">SUM(H9:H18)</f>
        <v>1129.3</v>
      </c>
      <c r="I19" s="1161">
        <f t="shared" si="0"/>
        <v>940.3</v>
      </c>
      <c r="J19" s="1160">
        <f t="shared" si="0"/>
        <v>0</v>
      </c>
      <c r="K19" s="1160">
        <f t="shared" si="0"/>
        <v>189</v>
      </c>
      <c r="L19" s="1160">
        <f t="shared" si="0"/>
        <v>1150</v>
      </c>
      <c r="M19" s="1162">
        <f t="shared" si="0"/>
        <v>1150</v>
      </c>
      <c r="N19" s="1163"/>
      <c r="O19" s="407"/>
      <c r="P19" s="407"/>
      <c r="Q19" s="700"/>
    </row>
    <row r="20" spans="1:17" ht="13.15" customHeight="1">
      <c r="A20" s="1847" t="s">
        <v>11</v>
      </c>
      <c r="B20" s="701" t="s">
        <v>11</v>
      </c>
      <c r="C20" s="2598" t="s">
        <v>487</v>
      </c>
      <c r="D20" s="2677" t="s">
        <v>488</v>
      </c>
      <c r="E20" s="2601" t="s">
        <v>41</v>
      </c>
      <c r="F20" s="2525" t="s">
        <v>212</v>
      </c>
      <c r="G20" s="782" t="s">
        <v>37</v>
      </c>
      <c r="H20" s="783">
        <f>I20+K20</f>
        <v>85</v>
      </c>
      <c r="I20" s="784">
        <v>85</v>
      </c>
      <c r="J20" s="784"/>
      <c r="K20" s="785">
        <v>0</v>
      </c>
      <c r="L20" s="786">
        <v>100</v>
      </c>
      <c r="M20" s="787">
        <v>140</v>
      </c>
      <c r="N20" s="2658"/>
      <c r="O20" s="2665"/>
      <c r="P20" s="2665"/>
      <c r="Q20" s="2673"/>
    </row>
    <row r="21" spans="1:17">
      <c r="A21" s="1853"/>
      <c r="B21" s="702"/>
      <c r="C21" s="2599"/>
      <c r="D21" s="2678"/>
      <c r="E21" s="2602"/>
      <c r="F21" s="2520"/>
      <c r="G21" s="782"/>
      <c r="H21" s="783"/>
      <c r="I21" s="784"/>
      <c r="J21" s="784"/>
      <c r="K21" s="785"/>
      <c r="L21" s="786"/>
      <c r="M21" s="787"/>
      <c r="N21" s="2664"/>
      <c r="O21" s="2666"/>
      <c r="P21" s="2666"/>
      <c r="Q21" s="2675"/>
    </row>
    <row r="22" spans="1:17" ht="25.5">
      <c r="A22" s="1853"/>
      <c r="B22" s="702"/>
      <c r="C22" s="2599"/>
      <c r="D22" s="342" t="s">
        <v>489</v>
      </c>
      <c r="E22" s="2602"/>
      <c r="F22" s="2520"/>
      <c r="G22" s="782"/>
      <c r="H22" s="783"/>
      <c r="I22" s="784"/>
      <c r="J22" s="784"/>
      <c r="K22" s="785"/>
      <c r="L22" s="786"/>
      <c r="M22" s="787"/>
      <c r="N22" s="788" t="s">
        <v>490</v>
      </c>
      <c r="O22" s="775">
        <v>35</v>
      </c>
      <c r="P22" s="775">
        <v>40</v>
      </c>
      <c r="Q22" s="789">
        <v>45</v>
      </c>
    </row>
    <row r="23" spans="1:17" ht="38.450000000000003" customHeight="1" thickBot="1">
      <c r="A23" s="1853"/>
      <c r="B23" s="702"/>
      <c r="C23" s="2599"/>
      <c r="D23" s="342" t="s">
        <v>491</v>
      </c>
      <c r="E23" s="2602"/>
      <c r="F23" s="2520"/>
      <c r="G23" s="790"/>
      <c r="H23" s="783"/>
      <c r="I23" s="784"/>
      <c r="J23" s="784"/>
      <c r="K23" s="785"/>
      <c r="L23" s="791"/>
      <c r="M23" s="787"/>
      <c r="N23" s="788" t="s">
        <v>490</v>
      </c>
      <c r="O23" s="775">
        <v>35</v>
      </c>
      <c r="P23" s="775">
        <v>40</v>
      </c>
      <c r="Q23" s="789">
        <v>45</v>
      </c>
    </row>
    <row r="24" spans="1:17" ht="21.6" customHeight="1" thickBot="1">
      <c r="A24" s="703"/>
      <c r="B24" s="704"/>
      <c r="C24" s="2600"/>
      <c r="D24" s="705"/>
      <c r="E24" s="2603"/>
      <c r="F24" s="2605"/>
      <c r="G24" s="792" t="s">
        <v>12</v>
      </c>
      <c r="H24" s="793">
        <f t="shared" ref="H24:M24" si="1">H20+H21</f>
        <v>85</v>
      </c>
      <c r="I24" s="780">
        <f t="shared" si="1"/>
        <v>85</v>
      </c>
      <c r="J24" s="793">
        <f t="shared" si="1"/>
        <v>0</v>
      </c>
      <c r="K24" s="794">
        <f t="shared" si="1"/>
        <v>0</v>
      </c>
      <c r="L24" s="795">
        <f t="shared" si="1"/>
        <v>100</v>
      </c>
      <c r="M24" s="781">
        <f t="shared" si="1"/>
        <v>140</v>
      </c>
      <c r="N24" s="706"/>
      <c r="O24" s="707"/>
      <c r="P24" s="707"/>
      <c r="Q24" s="708"/>
    </row>
    <row r="25" spans="1:17" ht="13.5" thickBot="1">
      <c r="A25" s="693" t="s">
        <v>11</v>
      </c>
      <c r="B25" s="709" t="s">
        <v>11</v>
      </c>
      <c r="C25" s="2652" t="s">
        <v>14</v>
      </c>
      <c r="D25" s="2587"/>
      <c r="E25" s="2587"/>
      <c r="F25" s="2587"/>
      <c r="G25" s="2705"/>
      <c r="H25" s="796">
        <f t="shared" ref="H25:M25" si="2">H19+H24</f>
        <v>1214.3</v>
      </c>
      <c r="I25" s="797">
        <f t="shared" si="2"/>
        <v>1025.3</v>
      </c>
      <c r="J25" s="797">
        <f t="shared" si="2"/>
        <v>0</v>
      </c>
      <c r="K25" s="797">
        <f t="shared" si="2"/>
        <v>189</v>
      </c>
      <c r="L25" s="797">
        <f t="shared" si="2"/>
        <v>1250</v>
      </c>
      <c r="M25" s="798">
        <f t="shared" si="2"/>
        <v>1290</v>
      </c>
      <c r="N25" s="710"/>
      <c r="O25" s="711"/>
      <c r="P25" s="711"/>
      <c r="Q25" s="712"/>
    </row>
    <row r="26" spans="1:17" ht="16.149999999999999" customHeight="1" thickBot="1">
      <c r="A26" s="693" t="s">
        <v>11</v>
      </c>
      <c r="B26" s="709" t="s">
        <v>13</v>
      </c>
      <c r="C26" s="2653" t="s">
        <v>492</v>
      </c>
      <c r="D26" s="2654"/>
      <c r="E26" s="2654"/>
      <c r="F26" s="2654"/>
      <c r="G26" s="2654"/>
      <c r="H26" s="2654"/>
      <c r="I26" s="2654"/>
      <c r="J26" s="2654"/>
      <c r="K26" s="2654"/>
      <c r="L26" s="2654"/>
      <c r="M26" s="2654"/>
      <c r="N26" s="2654"/>
      <c r="O26" s="2654"/>
      <c r="P26" s="2654"/>
      <c r="Q26" s="2655"/>
    </row>
    <row r="27" spans="1:17" ht="13.9" customHeight="1" thickBot="1">
      <c r="A27" s="2592" t="s">
        <v>11</v>
      </c>
      <c r="B27" s="2595" t="s">
        <v>13</v>
      </c>
      <c r="C27" s="2641" t="s">
        <v>13</v>
      </c>
      <c r="D27" s="2676" t="s">
        <v>493</v>
      </c>
      <c r="E27" s="2604" t="s">
        <v>41</v>
      </c>
      <c r="F27" s="2604" t="s">
        <v>212</v>
      </c>
      <c r="G27" s="799" t="s">
        <v>37</v>
      </c>
      <c r="H27" s="800">
        <f>I27+K27</f>
        <v>162</v>
      </c>
      <c r="I27" s="801">
        <v>162</v>
      </c>
      <c r="J27" s="802"/>
      <c r="K27" s="803">
        <v>0</v>
      </c>
      <c r="L27" s="804">
        <v>170</v>
      </c>
      <c r="M27" s="805">
        <v>180</v>
      </c>
      <c r="N27" s="2580" t="s">
        <v>494</v>
      </c>
      <c r="O27" s="2667">
        <v>37</v>
      </c>
      <c r="P27" s="2582">
        <v>37</v>
      </c>
      <c r="Q27" s="2584">
        <v>37</v>
      </c>
    </row>
    <row r="28" spans="1:17" ht="13.5" thickBot="1">
      <c r="A28" s="2594"/>
      <c r="B28" s="2597"/>
      <c r="C28" s="2642"/>
      <c r="D28" s="2251"/>
      <c r="E28" s="2605"/>
      <c r="F28" s="2605"/>
      <c r="G28" s="806" t="s">
        <v>12</v>
      </c>
      <c r="H28" s="807">
        <f t="shared" ref="H28:M28" si="3">H27</f>
        <v>162</v>
      </c>
      <c r="I28" s="808">
        <f t="shared" si="3"/>
        <v>162</v>
      </c>
      <c r="J28" s="808">
        <f t="shared" si="3"/>
        <v>0</v>
      </c>
      <c r="K28" s="809">
        <f t="shared" si="3"/>
        <v>0</v>
      </c>
      <c r="L28" s="810">
        <f t="shared" si="3"/>
        <v>170</v>
      </c>
      <c r="M28" s="811">
        <f t="shared" si="3"/>
        <v>180</v>
      </c>
      <c r="N28" s="2581"/>
      <c r="O28" s="2668"/>
      <c r="P28" s="2630"/>
      <c r="Q28" s="2585"/>
    </row>
    <row r="29" spans="1:17" ht="22.15" customHeight="1">
      <c r="A29" s="2592" t="s">
        <v>11</v>
      </c>
      <c r="B29" s="2595" t="s">
        <v>13</v>
      </c>
      <c r="C29" s="2598" t="s">
        <v>39</v>
      </c>
      <c r="D29" s="2679" t="s">
        <v>495</v>
      </c>
      <c r="E29" s="2601" t="s">
        <v>41</v>
      </c>
      <c r="F29" s="2604" t="s">
        <v>212</v>
      </c>
      <c r="G29" s="1864" t="s">
        <v>37</v>
      </c>
      <c r="H29" s="1241">
        <f>I29+K29</f>
        <v>1802.2</v>
      </c>
      <c r="I29" s="1242">
        <v>895</v>
      </c>
      <c r="J29" s="1243"/>
      <c r="K29" s="1244">
        <v>907.2</v>
      </c>
      <c r="L29" s="812">
        <v>2000</v>
      </c>
      <c r="M29" s="813">
        <v>2300</v>
      </c>
      <c r="N29" s="2681"/>
      <c r="O29" s="2683"/>
      <c r="P29" s="2660"/>
      <c r="Q29" s="2662"/>
    </row>
    <row r="30" spans="1:17" ht="32.450000000000003" customHeight="1">
      <c r="A30" s="2593"/>
      <c r="B30" s="2596"/>
      <c r="C30" s="2599"/>
      <c r="D30" s="2680"/>
      <c r="E30" s="2602"/>
      <c r="F30" s="2279"/>
      <c r="G30" s="1843" t="s">
        <v>56</v>
      </c>
      <c r="H30" s="1878">
        <f>I30+K30</f>
        <v>1015</v>
      </c>
      <c r="I30" s="1879">
        <v>1015</v>
      </c>
      <c r="J30" s="713"/>
      <c r="K30" s="714">
        <v>0</v>
      </c>
      <c r="L30" s="715">
        <v>1300</v>
      </c>
      <c r="M30" s="716">
        <v>1600</v>
      </c>
      <c r="N30" s="2682"/>
      <c r="O30" s="2684"/>
      <c r="P30" s="2661"/>
      <c r="Q30" s="2663"/>
    </row>
    <row r="31" spans="1:17" ht="26.45" customHeight="1">
      <c r="A31" s="2593"/>
      <c r="B31" s="2596"/>
      <c r="C31" s="2599"/>
      <c r="D31" s="2649" t="s">
        <v>496</v>
      </c>
      <c r="E31" s="2602"/>
      <c r="F31" s="2279"/>
      <c r="G31" s="1843"/>
      <c r="H31" s="695"/>
      <c r="I31" s="696"/>
      <c r="J31" s="713"/>
      <c r="K31" s="714"/>
      <c r="L31" s="715"/>
      <c r="M31" s="716"/>
      <c r="N31" s="814" t="s">
        <v>497</v>
      </c>
      <c r="O31" s="815">
        <v>186.6</v>
      </c>
      <c r="P31" s="815">
        <v>186.6</v>
      </c>
      <c r="Q31" s="816">
        <v>186.6</v>
      </c>
    </row>
    <row r="32" spans="1:17" ht="18.600000000000001" customHeight="1">
      <c r="A32" s="2593"/>
      <c r="B32" s="2596"/>
      <c r="C32" s="2599"/>
      <c r="D32" s="2651"/>
      <c r="E32" s="2602"/>
      <c r="F32" s="2279"/>
      <c r="G32" s="1843"/>
      <c r="H32" s="695"/>
      <c r="I32" s="696"/>
      <c r="J32" s="713"/>
      <c r="K32" s="714"/>
      <c r="L32" s="715"/>
      <c r="M32" s="716"/>
      <c r="N32" s="817" t="s">
        <v>498</v>
      </c>
      <c r="O32" s="818">
        <v>70.599999999999994</v>
      </c>
      <c r="P32" s="818">
        <v>70.599999999999994</v>
      </c>
      <c r="Q32" s="819">
        <v>70.599999999999994</v>
      </c>
    </row>
    <row r="33" spans="1:19" ht="16.149999999999999" customHeight="1">
      <c r="A33" s="2593"/>
      <c r="B33" s="2596"/>
      <c r="C33" s="2599"/>
      <c r="D33" s="2651"/>
      <c r="E33" s="2602"/>
      <c r="F33" s="2279"/>
      <c r="G33" s="1843"/>
      <c r="H33" s="695"/>
      <c r="I33" s="696"/>
      <c r="J33" s="713"/>
      <c r="K33" s="714"/>
      <c r="L33" s="715"/>
      <c r="M33" s="716"/>
      <c r="N33" s="817" t="s">
        <v>499</v>
      </c>
      <c r="O33" s="818">
        <v>83.8</v>
      </c>
      <c r="P33" s="818">
        <v>83.8</v>
      </c>
      <c r="Q33" s="819">
        <v>83.8</v>
      </c>
    </row>
    <row r="34" spans="1:19" ht="15.6" customHeight="1">
      <c r="A34" s="2593"/>
      <c r="B34" s="2596"/>
      <c r="C34" s="2599"/>
      <c r="D34" s="2651"/>
      <c r="E34" s="2602"/>
      <c r="F34" s="2279"/>
      <c r="G34" s="1843"/>
      <c r="H34" s="695"/>
      <c r="I34" s="696"/>
      <c r="J34" s="713"/>
      <c r="K34" s="714"/>
      <c r="L34" s="715"/>
      <c r="M34" s="716"/>
      <c r="N34" s="817" t="s">
        <v>912</v>
      </c>
      <c r="O34" s="717">
        <v>14</v>
      </c>
      <c r="P34" s="718">
        <v>14</v>
      </c>
      <c r="Q34" s="820">
        <v>14</v>
      </c>
    </row>
    <row r="35" spans="1:19" ht="15.6" customHeight="1">
      <c r="A35" s="2593"/>
      <c r="B35" s="2596"/>
      <c r="C35" s="2599"/>
      <c r="D35" s="2651"/>
      <c r="E35" s="2602"/>
      <c r="F35" s="2279"/>
      <c r="G35" s="1843"/>
      <c r="H35" s="695"/>
      <c r="I35" s="696"/>
      <c r="J35" s="713"/>
      <c r="K35" s="714"/>
      <c r="L35" s="715"/>
      <c r="M35" s="716"/>
      <c r="N35" s="817" t="s">
        <v>500</v>
      </c>
      <c r="O35" s="717">
        <v>258</v>
      </c>
      <c r="P35" s="718">
        <v>258</v>
      </c>
      <c r="Q35" s="820">
        <v>258</v>
      </c>
    </row>
    <row r="36" spans="1:19" ht="18.600000000000001" customHeight="1">
      <c r="A36" s="2593"/>
      <c r="B36" s="2596"/>
      <c r="C36" s="2599"/>
      <c r="D36" s="2651"/>
      <c r="E36" s="2602"/>
      <c r="F36" s="2279"/>
      <c r="G36" s="1843"/>
      <c r="H36" s="695"/>
      <c r="I36" s="696"/>
      <c r="J36" s="713"/>
      <c r="K36" s="714"/>
      <c r="L36" s="715"/>
      <c r="M36" s="716"/>
      <c r="N36" s="821" t="s">
        <v>585</v>
      </c>
      <c r="O36" s="717">
        <v>2500</v>
      </c>
      <c r="P36" s="718">
        <v>2800</v>
      </c>
      <c r="Q36" s="820">
        <v>3000</v>
      </c>
    </row>
    <row r="37" spans="1:19" ht="25.5">
      <c r="A37" s="2593"/>
      <c r="B37" s="2596"/>
      <c r="C37" s="2599"/>
      <c r="D37" s="2651"/>
      <c r="E37" s="2602"/>
      <c r="F37" s="2279"/>
      <c r="G37" s="1843"/>
      <c r="H37" s="695"/>
      <c r="I37" s="696"/>
      <c r="J37" s="713"/>
      <c r="K37" s="714"/>
      <c r="L37" s="715"/>
      <c r="M37" s="716"/>
      <c r="N37" s="822" t="s">
        <v>501</v>
      </c>
      <c r="O37" s="717">
        <v>19</v>
      </c>
      <c r="P37" s="718">
        <v>12</v>
      </c>
      <c r="Q37" s="820">
        <v>11</v>
      </c>
    </row>
    <row r="38" spans="1:19" ht="15" customHeight="1">
      <c r="A38" s="2593"/>
      <c r="B38" s="2596"/>
      <c r="C38" s="2599"/>
      <c r="D38" s="2649" t="s">
        <v>502</v>
      </c>
      <c r="E38" s="2602"/>
      <c r="F38" s="2279"/>
      <c r="G38" s="697"/>
      <c r="H38" s="695"/>
      <c r="I38" s="696"/>
      <c r="J38" s="713"/>
      <c r="K38" s="714"/>
      <c r="L38" s="715"/>
      <c r="M38" s="716"/>
      <c r="N38" s="1858" t="s">
        <v>503</v>
      </c>
      <c r="O38" s="823">
        <v>300</v>
      </c>
      <c r="P38" s="824">
        <v>300</v>
      </c>
      <c r="Q38" s="789">
        <v>300</v>
      </c>
    </row>
    <row r="39" spans="1:19" ht="24.6" customHeight="1">
      <c r="A39" s="2593"/>
      <c r="B39" s="2596"/>
      <c r="C39" s="2599"/>
      <c r="D39" s="2651"/>
      <c r="E39" s="2602"/>
      <c r="F39" s="2279"/>
      <c r="G39" s="697"/>
      <c r="H39" s="695"/>
      <c r="I39" s="696"/>
      <c r="J39" s="713"/>
      <c r="K39" s="714"/>
      <c r="L39" s="715"/>
      <c r="M39" s="716"/>
      <c r="N39" s="688" t="s">
        <v>504</v>
      </c>
      <c r="O39" s="717">
        <v>70</v>
      </c>
      <c r="P39" s="718">
        <v>70</v>
      </c>
      <c r="Q39" s="719">
        <v>70</v>
      </c>
    </row>
    <row r="40" spans="1:19" ht="27" customHeight="1">
      <c r="A40" s="2593"/>
      <c r="B40" s="2596"/>
      <c r="C40" s="2599"/>
      <c r="D40" s="2650"/>
      <c r="E40" s="2602"/>
      <c r="F40" s="2279"/>
      <c r="G40" s="697"/>
      <c r="H40" s="695"/>
      <c r="I40" s="696"/>
      <c r="J40" s="713"/>
      <c r="K40" s="714"/>
      <c r="L40" s="715"/>
      <c r="M40" s="716"/>
      <c r="N40" s="688" t="s">
        <v>505</v>
      </c>
      <c r="O40" s="717">
        <v>340</v>
      </c>
      <c r="P40" s="718">
        <v>540</v>
      </c>
      <c r="Q40" s="719">
        <v>540</v>
      </c>
    </row>
    <row r="41" spans="1:19" ht="28.9" customHeight="1">
      <c r="A41" s="2593"/>
      <c r="B41" s="2596"/>
      <c r="C41" s="2599"/>
      <c r="D41" s="2649" t="s">
        <v>506</v>
      </c>
      <c r="E41" s="2602"/>
      <c r="F41" s="2279"/>
      <c r="G41" s="697"/>
      <c r="H41" s="695"/>
      <c r="I41" s="696"/>
      <c r="J41" s="713"/>
      <c r="K41" s="714"/>
      <c r="L41" s="715"/>
      <c r="M41" s="716"/>
      <c r="N41" s="1858" t="s">
        <v>586</v>
      </c>
      <c r="O41" s="823">
        <v>10000</v>
      </c>
      <c r="P41" s="824">
        <v>5000</v>
      </c>
      <c r="Q41" s="789">
        <v>3000</v>
      </c>
    </row>
    <row r="42" spans="1:19" ht="28.9" customHeight="1">
      <c r="A42" s="2593"/>
      <c r="B42" s="2596"/>
      <c r="C42" s="2599"/>
      <c r="D42" s="2651"/>
      <c r="E42" s="2602"/>
      <c r="F42" s="2279"/>
      <c r="G42" s="697"/>
      <c r="H42" s="695"/>
      <c r="I42" s="696"/>
      <c r="J42" s="713"/>
      <c r="K42" s="714"/>
      <c r="L42" s="715"/>
      <c r="M42" s="716"/>
      <c r="N42" s="688" t="s">
        <v>587</v>
      </c>
      <c r="O42" s="717">
        <v>200</v>
      </c>
      <c r="P42" s="718">
        <v>400</v>
      </c>
      <c r="Q42" s="719">
        <v>600</v>
      </c>
    </row>
    <row r="43" spans="1:19" ht="28.15" customHeight="1">
      <c r="A43" s="2593"/>
      <c r="B43" s="2596"/>
      <c r="C43" s="2599"/>
      <c r="D43" s="2650"/>
      <c r="E43" s="2602"/>
      <c r="F43" s="2279"/>
      <c r="G43" s="697"/>
      <c r="H43" s="695"/>
      <c r="I43" s="696"/>
      <c r="J43" s="713"/>
      <c r="K43" s="714"/>
      <c r="L43" s="715"/>
      <c r="M43" s="716"/>
      <c r="N43" s="825" t="s">
        <v>588</v>
      </c>
      <c r="O43" s="826">
        <v>5000</v>
      </c>
      <c r="P43" s="827">
        <v>5000</v>
      </c>
      <c r="Q43" s="828">
        <v>5000</v>
      </c>
    </row>
    <row r="44" spans="1:19" ht="37.9" customHeight="1">
      <c r="A44" s="2593"/>
      <c r="B44" s="2596"/>
      <c r="C44" s="2599"/>
      <c r="D44" s="720" t="s">
        <v>507</v>
      </c>
      <c r="E44" s="2602"/>
      <c r="F44" s="2279"/>
      <c r="G44" s="697"/>
      <c r="H44" s="695"/>
      <c r="I44" s="696"/>
      <c r="J44" s="713"/>
      <c r="K44" s="714"/>
      <c r="L44" s="715"/>
      <c r="M44" s="716"/>
      <c r="N44" s="821" t="s">
        <v>508</v>
      </c>
      <c r="O44" s="826">
        <v>25</v>
      </c>
      <c r="P44" s="827">
        <v>25</v>
      </c>
      <c r="Q44" s="828">
        <v>25</v>
      </c>
    </row>
    <row r="45" spans="1:19" ht="26.45" customHeight="1">
      <c r="A45" s="2593"/>
      <c r="B45" s="2596"/>
      <c r="C45" s="2599"/>
      <c r="D45" s="720" t="s">
        <v>509</v>
      </c>
      <c r="E45" s="2602"/>
      <c r="F45" s="2279"/>
      <c r="G45" s="697"/>
      <c r="H45" s="695"/>
      <c r="I45" s="696"/>
      <c r="J45" s="713"/>
      <c r="K45" s="714"/>
      <c r="L45" s="715"/>
      <c r="M45" s="716"/>
      <c r="N45" s="413" t="s">
        <v>510</v>
      </c>
      <c r="O45" s="829">
        <v>45</v>
      </c>
      <c r="P45" s="721">
        <v>40</v>
      </c>
      <c r="Q45" s="830">
        <v>40</v>
      </c>
      <c r="S45" s="880"/>
    </row>
    <row r="46" spans="1:19" ht="80.25" customHeight="1">
      <c r="A46" s="2593"/>
      <c r="B46" s="2596"/>
      <c r="C46" s="2599"/>
      <c r="D46" s="722" t="s">
        <v>511</v>
      </c>
      <c r="E46" s="2602"/>
      <c r="F46" s="2279"/>
      <c r="G46" s="697"/>
      <c r="H46" s="695"/>
      <c r="I46" s="696"/>
      <c r="J46" s="713"/>
      <c r="K46" s="714"/>
      <c r="L46" s="715"/>
      <c r="M46" s="716"/>
      <c r="N46" s="413" t="s">
        <v>512</v>
      </c>
      <c r="O46" s="829">
        <v>1</v>
      </c>
      <c r="P46" s="721">
        <v>1</v>
      </c>
      <c r="Q46" s="830">
        <v>1</v>
      </c>
    </row>
    <row r="47" spans="1:19" ht="29.45" customHeight="1">
      <c r="A47" s="2593"/>
      <c r="B47" s="2596"/>
      <c r="C47" s="2599"/>
      <c r="D47" s="720" t="s">
        <v>902</v>
      </c>
      <c r="E47" s="2602"/>
      <c r="F47" s="2279"/>
      <c r="G47" s="697"/>
      <c r="H47" s="695"/>
      <c r="I47" s="696"/>
      <c r="J47" s="713"/>
      <c r="K47" s="714"/>
      <c r="L47" s="715"/>
      <c r="M47" s="716"/>
      <c r="N47" s="413" t="s">
        <v>903</v>
      </c>
      <c r="O47" s="829">
        <v>3</v>
      </c>
      <c r="P47" s="721"/>
      <c r="Q47" s="830"/>
    </row>
    <row r="48" spans="1:19" ht="42" customHeight="1">
      <c r="A48" s="2593"/>
      <c r="B48" s="2596"/>
      <c r="C48" s="2599"/>
      <c r="D48" s="720" t="s">
        <v>828</v>
      </c>
      <c r="E48" s="2602"/>
      <c r="F48" s="2279"/>
      <c r="G48" s="697"/>
      <c r="H48" s="695"/>
      <c r="I48" s="696"/>
      <c r="J48" s="713"/>
      <c r="K48" s="714"/>
      <c r="L48" s="715"/>
      <c r="M48" s="716"/>
      <c r="N48" s="413" t="s">
        <v>904</v>
      </c>
      <c r="O48" s="829">
        <v>1</v>
      </c>
      <c r="P48" s="721"/>
      <c r="Q48" s="830"/>
    </row>
    <row r="49" spans="1:20" ht="42" customHeight="1">
      <c r="A49" s="2593"/>
      <c r="B49" s="2596"/>
      <c r="C49" s="2599"/>
      <c r="D49" s="720" t="s">
        <v>941</v>
      </c>
      <c r="E49" s="2602"/>
      <c r="F49" s="2279"/>
      <c r="G49" s="697"/>
      <c r="H49" s="695"/>
      <c r="I49" s="696"/>
      <c r="J49" s="713"/>
      <c r="K49" s="714"/>
      <c r="L49" s="715"/>
      <c r="M49" s="716"/>
      <c r="N49" s="1980" t="s">
        <v>942</v>
      </c>
      <c r="O49" s="829" t="s">
        <v>42</v>
      </c>
      <c r="P49" s="721"/>
      <c r="Q49" s="830"/>
    </row>
    <row r="50" spans="1:20" ht="13.5" thickBot="1">
      <c r="A50" s="2593"/>
      <c r="B50" s="2596"/>
      <c r="C50" s="2599"/>
      <c r="D50" s="720" t="s">
        <v>513</v>
      </c>
      <c r="E50" s="2602"/>
      <c r="F50" s="2279"/>
      <c r="G50" s="697"/>
      <c r="H50" s="695"/>
      <c r="I50" s="696"/>
      <c r="J50" s="713"/>
      <c r="K50" s="714"/>
      <c r="L50" s="715"/>
      <c r="M50" s="716"/>
      <c r="N50" s="413" t="s">
        <v>905</v>
      </c>
      <c r="O50" s="1164">
        <v>4</v>
      </c>
      <c r="P50" s="831"/>
      <c r="Q50" s="832"/>
    </row>
    <row r="51" spans="1:20" ht="18.600000000000001" customHeight="1" thickBot="1">
      <c r="A51" s="2594"/>
      <c r="B51" s="2597"/>
      <c r="C51" s="2600"/>
      <c r="D51" s="698"/>
      <c r="E51" s="2603"/>
      <c r="F51" s="2605"/>
      <c r="G51" s="699" t="s">
        <v>12</v>
      </c>
      <c r="H51" s="780">
        <f t="shared" ref="H51:M51" si="4">SUM(H29:H50)</f>
        <v>2817.2</v>
      </c>
      <c r="I51" s="780">
        <f t="shared" si="4"/>
        <v>1910</v>
      </c>
      <c r="J51" s="780">
        <f t="shared" si="4"/>
        <v>0</v>
      </c>
      <c r="K51" s="1165">
        <f t="shared" si="4"/>
        <v>907.2</v>
      </c>
      <c r="L51" s="780">
        <f t="shared" si="4"/>
        <v>3300</v>
      </c>
      <c r="M51" s="833">
        <f t="shared" si="4"/>
        <v>3900</v>
      </c>
      <c r="N51" s="723"/>
      <c r="O51" s="724"/>
      <c r="P51" s="724"/>
      <c r="Q51" s="725"/>
    </row>
    <row r="52" spans="1:20" ht="22.15" customHeight="1" thickBot="1">
      <c r="A52" s="726" t="s">
        <v>11</v>
      </c>
      <c r="B52" s="709" t="s">
        <v>13</v>
      </c>
      <c r="C52" s="2652" t="s">
        <v>14</v>
      </c>
      <c r="D52" s="2587"/>
      <c r="E52" s="2587"/>
      <c r="F52" s="2587"/>
      <c r="G52" s="2645"/>
      <c r="H52" s="834">
        <f t="shared" ref="H52:M52" si="5">H28+H51</f>
        <v>2979.2</v>
      </c>
      <c r="I52" s="834">
        <f t="shared" si="5"/>
        <v>2072</v>
      </c>
      <c r="J52" s="834">
        <f t="shared" si="5"/>
        <v>0</v>
      </c>
      <c r="K52" s="1166">
        <f t="shared" si="5"/>
        <v>907.2</v>
      </c>
      <c r="L52" s="834">
        <f t="shared" si="5"/>
        <v>3470</v>
      </c>
      <c r="M52" s="834">
        <f t="shared" si="5"/>
        <v>4080</v>
      </c>
      <c r="N52" s="1931"/>
      <c r="O52" s="753"/>
      <c r="P52" s="753"/>
      <c r="Q52" s="754"/>
    </row>
    <row r="53" spans="1:20" ht="19.149999999999999" customHeight="1" thickBot="1">
      <c r="A53" s="693" t="s">
        <v>11</v>
      </c>
      <c r="B53" s="709" t="s">
        <v>35</v>
      </c>
      <c r="C53" s="2653" t="s">
        <v>514</v>
      </c>
      <c r="D53" s="2654"/>
      <c r="E53" s="2654"/>
      <c r="F53" s="2654"/>
      <c r="G53" s="2654"/>
      <c r="H53" s="2654"/>
      <c r="I53" s="2654"/>
      <c r="J53" s="2654"/>
      <c r="K53" s="2654"/>
      <c r="L53" s="2654"/>
      <c r="M53" s="2654"/>
      <c r="N53" s="2654"/>
      <c r="O53" s="2654"/>
      <c r="P53" s="2654"/>
      <c r="Q53" s="2655"/>
      <c r="T53" s="879"/>
    </row>
    <row r="54" spans="1:20" ht="13.15" customHeight="1">
      <c r="A54" s="2592" t="s">
        <v>11</v>
      </c>
      <c r="B54" s="2595" t="s">
        <v>35</v>
      </c>
      <c r="C54" s="2598" t="s">
        <v>487</v>
      </c>
      <c r="D54" s="2656" t="s">
        <v>515</v>
      </c>
      <c r="E54" s="2601" t="s">
        <v>41</v>
      </c>
      <c r="F54" s="2604" t="s">
        <v>212</v>
      </c>
      <c r="G54" s="1864" t="s">
        <v>37</v>
      </c>
      <c r="H54" s="1241">
        <f>I54+K54</f>
        <v>1949</v>
      </c>
      <c r="I54" s="1846">
        <v>1874</v>
      </c>
      <c r="J54" s="1167"/>
      <c r="K54" s="1866">
        <v>75</v>
      </c>
      <c r="L54" s="835">
        <v>2300</v>
      </c>
      <c r="M54" s="813">
        <v>2500</v>
      </c>
      <c r="N54" s="2658"/>
      <c r="O54" s="2669"/>
      <c r="P54" s="2671"/>
      <c r="Q54" s="2673"/>
    </row>
    <row r="55" spans="1:20" ht="42.6" customHeight="1">
      <c r="A55" s="2593"/>
      <c r="B55" s="2596"/>
      <c r="C55" s="2599"/>
      <c r="D55" s="2657"/>
      <c r="E55" s="2602"/>
      <c r="F55" s="2279"/>
      <c r="G55" s="1843" t="s">
        <v>56</v>
      </c>
      <c r="H55" s="695">
        <f>I55+K55</f>
        <v>0</v>
      </c>
      <c r="I55" s="1865">
        <v>0</v>
      </c>
      <c r="J55" s="727"/>
      <c r="K55" s="1867">
        <v>0</v>
      </c>
      <c r="L55" s="728">
        <v>0</v>
      </c>
      <c r="M55" s="716">
        <v>0</v>
      </c>
      <c r="N55" s="2659"/>
      <c r="O55" s="2670"/>
      <c r="P55" s="2672"/>
      <c r="Q55" s="2674"/>
    </row>
    <row r="56" spans="1:20" ht="25.9" customHeight="1">
      <c r="A56" s="2593"/>
      <c r="B56" s="2596"/>
      <c r="C56" s="2599"/>
      <c r="D56" s="2649" t="s">
        <v>516</v>
      </c>
      <c r="E56" s="2602"/>
      <c r="F56" s="2279"/>
      <c r="G56" s="1843"/>
      <c r="H56" s="695"/>
      <c r="I56" s="1865"/>
      <c r="J56" s="727"/>
      <c r="K56" s="1867"/>
      <c r="L56" s="728"/>
      <c r="M56" s="716"/>
      <c r="N56" s="729" t="s">
        <v>589</v>
      </c>
      <c r="O56" s="823">
        <v>180</v>
      </c>
      <c r="P56" s="824">
        <v>180</v>
      </c>
      <c r="Q56" s="776">
        <v>180</v>
      </c>
    </row>
    <row r="57" spans="1:20" ht="41.25">
      <c r="A57" s="2593"/>
      <c r="B57" s="2596"/>
      <c r="C57" s="2599"/>
      <c r="D57" s="2651"/>
      <c r="E57" s="2602"/>
      <c r="F57" s="2279"/>
      <c r="G57" s="1843"/>
      <c r="H57" s="695"/>
      <c r="I57" s="1865"/>
      <c r="J57" s="727"/>
      <c r="K57" s="1867"/>
      <c r="L57" s="728"/>
      <c r="M57" s="716"/>
      <c r="N57" s="730" t="s">
        <v>590</v>
      </c>
      <c r="O57" s="717">
        <v>300</v>
      </c>
      <c r="P57" s="718">
        <v>300</v>
      </c>
      <c r="Q57" s="820">
        <v>300</v>
      </c>
    </row>
    <row r="58" spans="1:20" ht="15.75">
      <c r="A58" s="2593"/>
      <c r="B58" s="2596"/>
      <c r="C58" s="2599"/>
      <c r="D58" s="2651"/>
      <c r="E58" s="2602"/>
      <c r="F58" s="2279"/>
      <c r="G58" s="1843"/>
      <c r="H58" s="695"/>
      <c r="I58" s="1865"/>
      <c r="J58" s="727"/>
      <c r="K58" s="1867"/>
      <c r="L58" s="728"/>
      <c r="M58" s="716"/>
      <c r="N58" s="730" t="s">
        <v>591</v>
      </c>
      <c r="O58" s="717">
        <v>320</v>
      </c>
      <c r="P58" s="718">
        <v>320</v>
      </c>
      <c r="Q58" s="820">
        <v>320</v>
      </c>
    </row>
    <row r="59" spans="1:20" ht="31.15" customHeight="1">
      <c r="A59" s="2593"/>
      <c r="B59" s="2596"/>
      <c r="C59" s="2599"/>
      <c r="D59" s="2651"/>
      <c r="E59" s="2602"/>
      <c r="F59" s="2279"/>
      <c r="G59" s="1843"/>
      <c r="H59" s="695"/>
      <c r="I59" s="1865"/>
      <c r="J59" s="727"/>
      <c r="K59" s="1867"/>
      <c r="L59" s="728"/>
      <c r="M59" s="716"/>
      <c r="N59" s="730" t="s">
        <v>592</v>
      </c>
      <c r="O59" s="717">
        <v>1150</v>
      </c>
      <c r="P59" s="718">
        <v>1150</v>
      </c>
      <c r="Q59" s="820">
        <v>1150</v>
      </c>
    </row>
    <row r="60" spans="1:20" ht="25.5">
      <c r="A60" s="2593"/>
      <c r="B60" s="2596"/>
      <c r="C60" s="2599"/>
      <c r="D60" s="2651"/>
      <c r="E60" s="2602"/>
      <c r="F60" s="2279"/>
      <c r="G60" s="1843"/>
      <c r="H60" s="695"/>
      <c r="I60" s="1865"/>
      <c r="J60" s="727"/>
      <c r="K60" s="1867"/>
      <c r="L60" s="728"/>
      <c r="M60" s="716"/>
      <c r="N60" s="730" t="s">
        <v>517</v>
      </c>
      <c r="O60" s="717">
        <v>120</v>
      </c>
      <c r="P60" s="718">
        <v>120</v>
      </c>
      <c r="Q60" s="820">
        <v>120</v>
      </c>
    </row>
    <row r="61" spans="1:20" ht="15.75">
      <c r="A61" s="2593"/>
      <c r="B61" s="2596"/>
      <c r="C61" s="2599"/>
      <c r="D61" s="2651"/>
      <c r="E61" s="2602"/>
      <c r="F61" s="2279"/>
      <c r="G61" s="1843"/>
      <c r="H61" s="695"/>
      <c r="I61" s="1865"/>
      <c r="J61" s="727"/>
      <c r="K61" s="1867"/>
      <c r="L61" s="728"/>
      <c r="M61" s="716"/>
      <c r="N61" s="730" t="s">
        <v>593</v>
      </c>
      <c r="O61" s="717">
        <v>102</v>
      </c>
      <c r="P61" s="718">
        <v>102</v>
      </c>
      <c r="Q61" s="820">
        <v>102</v>
      </c>
    </row>
    <row r="62" spans="1:20" ht="25.5">
      <c r="A62" s="2593"/>
      <c r="B62" s="2596"/>
      <c r="C62" s="2599"/>
      <c r="D62" s="2651"/>
      <c r="E62" s="2602"/>
      <c r="F62" s="2279"/>
      <c r="G62" s="1843"/>
      <c r="H62" s="695"/>
      <c r="I62" s="1865"/>
      <c r="J62" s="727"/>
      <c r="K62" s="1867"/>
      <c r="L62" s="728"/>
      <c r="M62" s="716"/>
      <c r="N62" s="730" t="s">
        <v>518</v>
      </c>
      <c r="O62" s="717">
        <v>130</v>
      </c>
      <c r="P62" s="718">
        <v>130</v>
      </c>
      <c r="Q62" s="820">
        <v>130</v>
      </c>
    </row>
    <row r="63" spans="1:20">
      <c r="A63" s="2593"/>
      <c r="B63" s="2596"/>
      <c r="C63" s="2599"/>
      <c r="D63" s="2651"/>
      <c r="E63" s="2602"/>
      <c r="F63" s="2279"/>
      <c r="G63" s="1843"/>
      <c r="H63" s="695"/>
      <c r="I63" s="1865"/>
      <c r="J63" s="727"/>
      <c r="K63" s="1867"/>
      <c r="L63" s="728"/>
      <c r="M63" s="716"/>
      <c r="N63" s="730" t="s">
        <v>519</v>
      </c>
      <c r="O63" s="717">
        <v>27</v>
      </c>
      <c r="P63" s="718">
        <v>27</v>
      </c>
      <c r="Q63" s="820">
        <v>27</v>
      </c>
    </row>
    <row r="64" spans="1:20">
      <c r="A64" s="2593"/>
      <c r="B64" s="2596"/>
      <c r="C64" s="2599"/>
      <c r="D64" s="2651"/>
      <c r="E64" s="2602"/>
      <c r="F64" s="2279"/>
      <c r="G64" s="1843"/>
      <c r="H64" s="695"/>
      <c r="I64" s="1865"/>
      <c r="J64" s="727"/>
      <c r="K64" s="1867"/>
      <c r="L64" s="728"/>
      <c r="M64" s="716"/>
      <c r="N64" s="730" t="s">
        <v>520</v>
      </c>
      <c r="O64" s="717">
        <v>430</v>
      </c>
      <c r="P64" s="718">
        <v>430</v>
      </c>
      <c r="Q64" s="820">
        <v>430</v>
      </c>
    </row>
    <row r="65" spans="1:17">
      <c r="A65" s="2593"/>
      <c r="B65" s="2596"/>
      <c r="C65" s="2599"/>
      <c r="D65" s="2650"/>
      <c r="E65" s="2602"/>
      <c r="F65" s="2279"/>
      <c r="G65" s="1843"/>
      <c r="H65" s="695"/>
      <c r="I65" s="1865"/>
      <c r="J65" s="727"/>
      <c r="K65" s="1867"/>
      <c r="L65" s="728"/>
      <c r="M65" s="716"/>
      <c r="N65" s="836" t="s">
        <v>521</v>
      </c>
      <c r="O65" s="826">
        <v>10</v>
      </c>
      <c r="P65" s="827">
        <v>10</v>
      </c>
      <c r="Q65" s="837">
        <v>10</v>
      </c>
    </row>
    <row r="66" spans="1:17" ht="52.9" customHeight="1">
      <c r="A66" s="2593"/>
      <c r="B66" s="2596"/>
      <c r="C66" s="2599"/>
      <c r="D66" s="720" t="s">
        <v>522</v>
      </c>
      <c r="E66" s="2602"/>
      <c r="F66" s="2279"/>
      <c r="G66" s="697"/>
      <c r="H66" s="695"/>
      <c r="I66" s="1865"/>
      <c r="J66" s="727"/>
      <c r="K66" s="1867"/>
      <c r="L66" s="728"/>
      <c r="M66" s="716"/>
      <c r="N66" s="730" t="s">
        <v>523</v>
      </c>
      <c r="O66" s="823">
        <v>500</v>
      </c>
      <c r="P66" s="824">
        <v>500</v>
      </c>
      <c r="Q66" s="789">
        <v>500</v>
      </c>
    </row>
    <row r="67" spans="1:17" ht="15.6" customHeight="1">
      <c r="A67" s="2593"/>
      <c r="B67" s="2596"/>
      <c r="C67" s="2599"/>
      <c r="D67" s="2649" t="s">
        <v>524</v>
      </c>
      <c r="E67" s="2602"/>
      <c r="F67" s="2279"/>
      <c r="G67" s="697"/>
      <c r="H67" s="695"/>
      <c r="I67" s="1865"/>
      <c r="J67" s="727"/>
      <c r="K67" s="1867"/>
      <c r="L67" s="728"/>
      <c r="M67" s="716"/>
      <c r="N67" s="729" t="s">
        <v>594</v>
      </c>
      <c r="O67" s="823">
        <v>3105</v>
      </c>
      <c r="P67" s="824">
        <v>3105</v>
      </c>
      <c r="Q67" s="789">
        <v>3110</v>
      </c>
    </row>
    <row r="68" spans="1:17" ht="25.5">
      <c r="A68" s="2593"/>
      <c r="B68" s="2596"/>
      <c r="C68" s="2599"/>
      <c r="D68" s="2651"/>
      <c r="E68" s="2602"/>
      <c r="F68" s="2279"/>
      <c r="G68" s="697"/>
      <c r="H68" s="695"/>
      <c r="I68" s="1865"/>
      <c r="J68" s="727"/>
      <c r="K68" s="1867"/>
      <c r="L68" s="728"/>
      <c r="M68" s="716"/>
      <c r="N68" s="730" t="s">
        <v>525</v>
      </c>
      <c r="O68" s="717">
        <v>571</v>
      </c>
      <c r="P68" s="718">
        <v>580</v>
      </c>
      <c r="Q68" s="719">
        <v>580</v>
      </c>
    </row>
    <row r="69" spans="1:17" ht="18" customHeight="1">
      <c r="A69" s="2593"/>
      <c r="B69" s="2596"/>
      <c r="C69" s="2599"/>
      <c r="D69" s="2651"/>
      <c r="E69" s="2602"/>
      <c r="F69" s="2279"/>
      <c r="G69" s="697"/>
      <c r="H69" s="695"/>
      <c r="I69" s="1865"/>
      <c r="J69" s="727"/>
      <c r="K69" s="1867"/>
      <c r="L69" s="728"/>
      <c r="M69" s="716"/>
      <c r="N69" s="731" t="s">
        <v>526</v>
      </c>
      <c r="O69" s="717">
        <v>1300</v>
      </c>
      <c r="P69" s="718">
        <v>1300</v>
      </c>
      <c r="Q69" s="719">
        <v>1300</v>
      </c>
    </row>
    <row r="70" spans="1:17" ht="18" customHeight="1">
      <c r="A70" s="2593"/>
      <c r="B70" s="2596"/>
      <c r="C70" s="2599"/>
      <c r="D70" s="2651"/>
      <c r="E70" s="2602"/>
      <c r="F70" s="2279"/>
      <c r="G70" s="697"/>
      <c r="H70" s="695"/>
      <c r="I70" s="1865"/>
      <c r="J70" s="727"/>
      <c r="K70" s="1867"/>
      <c r="L70" s="728"/>
      <c r="M70" s="716"/>
      <c r="N70" s="731" t="s">
        <v>527</v>
      </c>
      <c r="O70" s="717">
        <v>470</v>
      </c>
      <c r="P70" s="718">
        <v>470</v>
      </c>
      <c r="Q70" s="719">
        <v>470</v>
      </c>
    </row>
    <row r="71" spans="1:17">
      <c r="A71" s="2593"/>
      <c r="B71" s="2596"/>
      <c r="C71" s="2599"/>
      <c r="D71" s="2651"/>
      <c r="E71" s="2602"/>
      <c r="F71" s="2279"/>
      <c r="G71" s="697"/>
      <c r="H71" s="695"/>
      <c r="I71" s="1865"/>
      <c r="J71" s="727"/>
      <c r="K71" s="1867"/>
      <c r="L71" s="728"/>
      <c r="M71" s="716"/>
      <c r="N71" s="731" t="s">
        <v>528</v>
      </c>
      <c r="O71" s="717">
        <v>200</v>
      </c>
      <c r="P71" s="718">
        <v>200</v>
      </c>
      <c r="Q71" s="719">
        <v>200</v>
      </c>
    </row>
    <row r="72" spans="1:17">
      <c r="A72" s="2593"/>
      <c r="B72" s="2596"/>
      <c r="C72" s="2599"/>
      <c r="D72" s="2650"/>
      <c r="E72" s="2602"/>
      <c r="F72" s="2279"/>
      <c r="G72" s="697"/>
      <c r="H72" s="695"/>
      <c r="I72" s="1865"/>
      <c r="J72" s="727"/>
      <c r="K72" s="1867"/>
      <c r="L72" s="728"/>
      <c r="M72" s="716"/>
      <c r="N72" s="731" t="s">
        <v>529</v>
      </c>
      <c r="O72" s="717">
        <v>450</v>
      </c>
      <c r="P72" s="718">
        <v>450</v>
      </c>
      <c r="Q72" s="719">
        <v>450</v>
      </c>
    </row>
    <row r="73" spans="1:17" ht="28.5">
      <c r="A73" s="2593"/>
      <c r="B73" s="2596"/>
      <c r="C73" s="2599"/>
      <c r="D73" s="720" t="s">
        <v>530</v>
      </c>
      <c r="E73" s="2602"/>
      <c r="F73" s="2279"/>
      <c r="G73" s="697"/>
      <c r="H73" s="695"/>
      <c r="I73" s="1865"/>
      <c r="J73" s="727"/>
      <c r="K73" s="1867"/>
      <c r="L73" s="728"/>
      <c r="M73" s="716"/>
      <c r="N73" s="732" t="s">
        <v>531</v>
      </c>
      <c r="O73" s="721">
        <v>468.5</v>
      </c>
      <c r="P73" s="721">
        <v>468.5</v>
      </c>
      <c r="Q73" s="733">
        <v>468.5</v>
      </c>
    </row>
    <row r="74" spans="1:17" ht="16.899999999999999" customHeight="1">
      <c r="A74" s="2593"/>
      <c r="B74" s="2596"/>
      <c r="C74" s="2599"/>
      <c r="D74" s="2649" t="s">
        <v>595</v>
      </c>
      <c r="E74" s="2602"/>
      <c r="F74" s="2279"/>
      <c r="G74" s="697"/>
      <c r="H74" s="695"/>
      <c r="I74" s="1865"/>
      <c r="J74" s="727"/>
      <c r="K74" s="1867"/>
      <c r="L74" s="728"/>
      <c r="M74" s="716"/>
      <c r="N74" s="729" t="s">
        <v>532</v>
      </c>
      <c r="O74" s="734">
        <v>3</v>
      </c>
      <c r="P74" s="735">
        <v>3</v>
      </c>
      <c r="Q74" s="736">
        <v>3</v>
      </c>
    </row>
    <row r="75" spans="1:17">
      <c r="A75" s="2593"/>
      <c r="B75" s="2596"/>
      <c r="C75" s="2599"/>
      <c r="D75" s="2651"/>
      <c r="E75" s="2602"/>
      <c r="F75" s="2279"/>
      <c r="G75" s="697"/>
      <c r="H75" s="695"/>
      <c r="I75" s="1865"/>
      <c r="J75" s="727"/>
      <c r="K75" s="1867"/>
      <c r="L75" s="728"/>
      <c r="M75" s="716"/>
      <c r="N75" s="730" t="s">
        <v>533</v>
      </c>
      <c r="O75" s="737">
        <v>2</v>
      </c>
      <c r="P75" s="738">
        <v>2</v>
      </c>
      <c r="Q75" s="739">
        <v>3</v>
      </c>
    </row>
    <row r="76" spans="1:17">
      <c r="A76" s="2593"/>
      <c r="B76" s="2596"/>
      <c r="C76" s="2599"/>
      <c r="D76" s="2651"/>
      <c r="E76" s="2602"/>
      <c r="F76" s="2279"/>
      <c r="G76" s="697"/>
      <c r="H76" s="695"/>
      <c r="I76" s="1865"/>
      <c r="J76" s="727"/>
      <c r="K76" s="1867"/>
      <c r="L76" s="728"/>
      <c r="M76" s="716"/>
      <c r="N76" s="730" t="s">
        <v>534</v>
      </c>
      <c r="O76" s="737">
        <v>3</v>
      </c>
      <c r="P76" s="738">
        <v>3</v>
      </c>
      <c r="Q76" s="740">
        <v>3</v>
      </c>
    </row>
    <row r="77" spans="1:17">
      <c r="A77" s="2593"/>
      <c r="B77" s="2596"/>
      <c r="C77" s="2599"/>
      <c r="D77" s="2651"/>
      <c r="E77" s="2602"/>
      <c r="F77" s="2279"/>
      <c r="G77" s="697"/>
      <c r="H77" s="695"/>
      <c r="I77" s="1865"/>
      <c r="J77" s="727"/>
      <c r="K77" s="1867"/>
      <c r="L77" s="728"/>
      <c r="M77" s="716"/>
      <c r="N77" s="730" t="s">
        <v>535</v>
      </c>
      <c r="O77" s="737">
        <v>45</v>
      </c>
      <c r="P77" s="738">
        <v>45</v>
      </c>
      <c r="Q77" s="739">
        <v>45</v>
      </c>
    </row>
    <row r="78" spans="1:17">
      <c r="A78" s="2593"/>
      <c r="B78" s="2596"/>
      <c r="C78" s="2599"/>
      <c r="D78" s="2651"/>
      <c r="E78" s="2602"/>
      <c r="F78" s="2279"/>
      <c r="G78" s="697"/>
      <c r="H78" s="695"/>
      <c r="I78" s="1865"/>
      <c r="J78" s="727"/>
      <c r="K78" s="1867"/>
      <c r="L78" s="728"/>
      <c r="M78" s="716"/>
      <c r="N78" s="730" t="s">
        <v>536</v>
      </c>
      <c r="O78" s="737">
        <v>50</v>
      </c>
      <c r="P78" s="738">
        <v>50</v>
      </c>
      <c r="Q78" s="740">
        <v>50</v>
      </c>
    </row>
    <row r="79" spans="1:17">
      <c r="A79" s="2593"/>
      <c r="B79" s="2596"/>
      <c r="C79" s="2599"/>
      <c r="D79" s="2651"/>
      <c r="E79" s="2602"/>
      <c r="F79" s="2279"/>
      <c r="G79" s="697"/>
      <c r="H79" s="695"/>
      <c r="I79" s="1865"/>
      <c r="J79" s="727"/>
      <c r="K79" s="1867"/>
      <c r="L79" s="728"/>
      <c r="M79" s="716"/>
      <c r="N79" s="730" t="s">
        <v>537</v>
      </c>
      <c r="O79" s="737">
        <v>3</v>
      </c>
      <c r="P79" s="738">
        <v>3</v>
      </c>
      <c r="Q79" s="739">
        <v>3</v>
      </c>
    </row>
    <row r="80" spans="1:17" ht="13.15" customHeight="1">
      <c r="A80" s="2593"/>
      <c r="B80" s="2596"/>
      <c r="C80" s="2599"/>
      <c r="D80" s="2649" t="s">
        <v>538</v>
      </c>
      <c r="E80" s="2602"/>
      <c r="F80" s="2279"/>
      <c r="G80" s="697"/>
      <c r="H80" s="695"/>
      <c r="I80" s="1865"/>
      <c r="J80" s="727"/>
      <c r="K80" s="1867"/>
      <c r="L80" s="728"/>
      <c r="M80" s="716"/>
      <c r="N80" s="729" t="s">
        <v>539</v>
      </c>
      <c r="O80" s="734">
        <v>2</v>
      </c>
      <c r="P80" s="735">
        <v>4</v>
      </c>
      <c r="Q80" s="741">
        <v>4</v>
      </c>
    </row>
    <row r="81" spans="1:19">
      <c r="A81" s="2593"/>
      <c r="B81" s="2596"/>
      <c r="C81" s="2599"/>
      <c r="D81" s="2650"/>
      <c r="E81" s="2602"/>
      <c r="F81" s="2279"/>
      <c r="G81" s="697"/>
      <c r="H81" s="695"/>
      <c r="I81" s="1865"/>
      <c r="J81" s="727"/>
      <c r="K81" s="1867"/>
      <c r="L81" s="728"/>
      <c r="M81" s="716"/>
      <c r="N81" s="730" t="s">
        <v>540</v>
      </c>
      <c r="O81" s="737">
        <v>6</v>
      </c>
      <c r="P81" s="737">
        <v>8</v>
      </c>
      <c r="Q81" s="739">
        <v>12</v>
      </c>
    </row>
    <row r="82" spans="1:19" ht="13.15" customHeight="1">
      <c r="A82" s="2593"/>
      <c r="B82" s="2596"/>
      <c r="C82" s="2599"/>
      <c r="D82" s="2649" t="s">
        <v>541</v>
      </c>
      <c r="E82" s="2602"/>
      <c r="F82" s="2279"/>
      <c r="G82" s="697"/>
      <c r="H82" s="695"/>
      <c r="I82" s="1865"/>
      <c r="J82" s="727"/>
      <c r="K82" s="1867"/>
      <c r="L82" s="728"/>
      <c r="M82" s="716"/>
      <c r="N82" s="742" t="s">
        <v>542</v>
      </c>
      <c r="O82" s="734">
        <v>60</v>
      </c>
      <c r="P82" s="734">
        <v>60</v>
      </c>
      <c r="Q82" s="743">
        <v>60</v>
      </c>
    </row>
    <row r="83" spans="1:19" ht="25.5">
      <c r="A83" s="2593"/>
      <c r="B83" s="2596"/>
      <c r="C83" s="2599"/>
      <c r="D83" s="2651"/>
      <c r="E83" s="2602"/>
      <c r="F83" s="2279"/>
      <c r="G83" s="697"/>
      <c r="H83" s="695"/>
      <c r="I83" s="1865"/>
      <c r="J83" s="727"/>
      <c r="K83" s="1867"/>
      <c r="L83" s="728"/>
      <c r="M83" s="716"/>
      <c r="N83" s="744" t="s">
        <v>543</v>
      </c>
      <c r="O83" s="737">
        <v>25</v>
      </c>
      <c r="P83" s="737">
        <v>25</v>
      </c>
      <c r="Q83" s="745">
        <v>25</v>
      </c>
    </row>
    <row r="84" spans="1:19" ht="15.75">
      <c r="A84" s="2593"/>
      <c r="B84" s="2596"/>
      <c r="C84" s="2599"/>
      <c r="D84" s="2651"/>
      <c r="E84" s="2602"/>
      <c r="F84" s="2279"/>
      <c r="G84" s="697"/>
      <c r="H84" s="695"/>
      <c r="I84" s="1865"/>
      <c r="J84" s="727"/>
      <c r="K84" s="1867"/>
      <c r="L84" s="728"/>
      <c r="M84" s="716"/>
      <c r="N84" s="744" t="s">
        <v>544</v>
      </c>
      <c r="O84" s="737">
        <v>280</v>
      </c>
      <c r="P84" s="737">
        <v>280</v>
      </c>
      <c r="Q84" s="745">
        <v>280</v>
      </c>
    </row>
    <row r="85" spans="1:19" ht="25.5">
      <c r="A85" s="2593"/>
      <c r="B85" s="2596"/>
      <c r="C85" s="2599"/>
      <c r="D85" s="2651"/>
      <c r="E85" s="2602"/>
      <c r="F85" s="2279"/>
      <c r="G85" s="697"/>
      <c r="H85" s="695"/>
      <c r="I85" s="1865"/>
      <c r="J85" s="727"/>
      <c r="K85" s="1867"/>
      <c r="L85" s="728"/>
      <c r="M85" s="716"/>
      <c r="N85" s="744" t="s">
        <v>545</v>
      </c>
      <c r="O85" s="737">
        <v>15</v>
      </c>
      <c r="P85" s="737">
        <v>15</v>
      </c>
      <c r="Q85" s="745">
        <v>15</v>
      </c>
    </row>
    <row r="86" spans="1:19">
      <c r="A86" s="2593"/>
      <c r="B86" s="2596"/>
      <c r="C86" s="2599"/>
      <c r="D86" s="2650"/>
      <c r="E86" s="2602"/>
      <c r="F86" s="2279"/>
      <c r="G86" s="697"/>
      <c r="H86" s="695"/>
      <c r="I86" s="1865"/>
      <c r="J86" s="727"/>
      <c r="K86" s="1867"/>
      <c r="L86" s="728"/>
      <c r="M86" s="716"/>
      <c r="N86" s="838" t="s">
        <v>546</v>
      </c>
      <c r="O86" s="839">
        <v>4</v>
      </c>
      <c r="P86" s="840">
        <v>4</v>
      </c>
      <c r="Q86" s="1863">
        <v>4</v>
      </c>
    </row>
    <row r="87" spans="1:19" ht="25.5">
      <c r="A87" s="2593"/>
      <c r="B87" s="2596"/>
      <c r="C87" s="2599"/>
      <c r="D87" s="720" t="s">
        <v>547</v>
      </c>
      <c r="E87" s="2602"/>
      <c r="F87" s="2279"/>
      <c r="G87" s="697"/>
      <c r="H87" s="695"/>
      <c r="I87" s="1865"/>
      <c r="J87" s="727"/>
      <c r="K87" s="1867"/>
      <c r="L87" s="728"/>
      <c r="M87" s="716"/>
      <c r="N87" s="841" t="s">
        <v>548</v>
      </c>
      <c r="O87" s="829" t="s">
        <v>42</v>
      </c>
      <c r="P87" s="842" t="s">
        <v>42</v>
      </c>
      <c r="Q87" s="830" t="s">
        <v>42</v>
      </c>
    </row>
    <row r="88" spans="1:19" ht="25.5">
      <c r="A88" s="2593"/>
      <c r="B88" s="2596"/>
      <c r="C88" s="2599"/>
      <c r="D88" s="720" t="s">
        <v>829</v>
      </c>
      <c r="E88" s="2602"/>
      <c r="F88" s="2279"/>
      <c r="G88" s="697"/>
      <c r="H88" s="746"/>
      <c r="I88" s="1865"/>
      <c r="J88" s="727"/>
      <c r="K88" s="747"/>
      <c r="L88" s="728"/>
      <c r="M88" s="716"/>
      <c r="N88" s="841" t="s">
        <v>549</v>
      </c>
      <c r="O88" s="829"/>
      <c r="P88" s="842" t="s">
        <v>42</v>
      </c>
      <c r="Q88" s="830" t="s">
        <v>42</v>
      </c>
    </row>
    <row r="89" spans="1:19" ht="38.25">
      <c r="A89" s="2593"/>
      <c r="B89" s="2596"/>
      <c r="C89" s="2599"/>
      <c r="D89" s="720" t="s">
        <v>550</v>
      </c>
      <c r="E89" s="2602"/>
      <c r="F89" s="2279"/>
      <c r="G89" s="697"/>
      <c r="H89" s="746"/>
      <c r="I89" s="1865"/>
      <c r="J89" s="727"/>
      <c r="K89" s="747"/>
      <c r="L89" s="728"/>
      <c r="M89" s="716"/>
      <c r="N89" s="841" t="s">
        <v>913</v>
      </c>
      <c r="O89" s="829" t="s">
        <v>551</v>
      </c>
      <c r="P89" s="829" t="s">
        <v>551</v>
      </c>
      <c r="Q89" s="830" t="s">
        <v>551</v>
      </c>
      <c r="S89" s="880"/>
    </row>
    <row r="90" spans="1:19" ht="64.5" thickBot="1">
      <c r="A90" s="2593"/>
      <c r="B90" s="2596"/>
      <c r="C90" s="2599"/>
      <c r="D90" s="898" t="s">
        <v>596</v>
      </c>
      <c r="E90" s="2602"/>
      <c r="F90" s="2279"/>
      <c r="G90" s="697"/>
      <c r="H90" s="746"/>
      <c r="I90" s="1865"/>
      <c r="J90" s="727"/>
      <c r="K90" s="747"/>
      <c r="L90" s="728"/>
      <c r="M90" s="716"/>
      <c r="N90" s="843" t="s">
        <v>597</v>
      </c>
      <c r="O90" s="717" t="s">
        <v>42</v>
      </c>
      <c r="P90" s="717"/>
      <c r="Q90" s="719"/>
      <c r="S90" s="880"/>
    </row>
    <row r="91" spans="1:19" ht="13.5" thickBot="1">
      <c r="A91" s="2594"/>
      <c r="B91" s="2597"/>
      <c r="C91" s="2600"/>
      <c r="D91" s="748"/>
      <c r="E91" s="2603"/>
      <c r="F91" s="2605"/>
      <c r="G91" s="806" t="s">
        <v>12</v>
      </c>
      <c r="H91" s="807">
        <f t="shared" ref="H91:M91" si="6">SUM(H54:H87)</f>
        <v>1949</v>
      </c>
      <c r="I91" s="808">
        <f t="shared" si="6"/>
        <v>1874</v>
      </c>
      <c r="J91" s="808">
        <f t="shared" si="6"/>
        <v>0</v>
      </c>
      <c r="K91" s="809">
        <f t="shared" si="6"/>
        <v>75</v>
      </c>
      <c r="L91" s="809">
        <f t="shared" si="6"/>
        <v>2300</v>
      </c>
      <c r="M91" s="809">
        <f t="shared" si="6"/>
        <v>2500</v>
      </c>
      <c r="N91" s="749"/>
      <c r="O91" s="750"/>
      <c r="P91" s="750"/>
      <c r="Q91" s="725"/>
    </row>
    <row r="92" spans="1:19" ht="13.9" customHeight="1" thickBot="1">
      <c r="A92" s="2592" t="s">
        <v>11</v>
      </c>
      <c r="B92" s="2595" t="s">
        <v>35</v>
      </c>
      <c r="C92" s="2641" t="s">
        <v>35</v>
      </c>
      <c r="D92" s="2250" t="s">
        <v>552</v>
      </c>
      <c r="E92" s="2604" t="s">
        <v>41</v>
      </c>
      <c r="F92" s="2604" t="s">
        <v>212</v>
      </c>
      <c r="G92" s="844" t="s">
        <v>37</v>
      </c>
      <c r="H92" s="1599">
        <f>I92+K92</f>
        <v>6</v>
      </c>
      <c r="I92" s="1865">
        <v>6</v>
      </c>
      <c r="J92" s="845"/>
      <c r="K92" s="747">
        <v>0</v>
      </c>
      <c r="L92" s="1844">
        <v>7</v>
      </c>
      <c r="M92" s="1844">
        <v>8</v>
      </c>
      <c r="N92" s="2580" t="s">
        <v>553</v>
      </c>
      <c r="O92" s="2582">
        <v>2</v>
      </c>
      <c r="P92" s="2582">
        <v>2</v>
      </c>
      <c r="Q92" s="2584">
        <v>2</v>
      </c>
    </row>
    <row r="93" spans="1:19" ht="13.5" thickBot="1">
      <c r="A93" s="2594"/>
      <c r="B93" s="2597"/>
      <c r="C93" s="2642"/>
      <c r="D93" s="2251"/>
      <c r="E93" s="2605"/>
      <c r="F93" s="2605"/>
      <c r="G93" s="806" t="s">
        <v>12</v>
      </c>
      <c r="H93" s="1598">
        <f>I93+K93</f>
        <v>6</v>
      </c>
      <c r="I93" s="807">
        <f>I92</f>
        <v>6</v>
      </c>
      <c r="J93" s="808">
        <f>J92</f>
        <v>0</v>
      </c>
      <c r="K93" s="809">
        <f>K92</f>
        <v>0</v>
      </c>
      <c r="L93" s="810">
        <v>7</v>
      </c>
      <c r="M93" s="810">
        <v>8</v>
      </c>
      <c r="N93" s="2581"/>
      <c r="O93" s="2583"/>
      <c r="P93" s="2583"/>
      <c r="Q93" s="2585"/>
    </row>
    <row r="94" spans="1:19" ht="13.9" customHeight="1" thickBot="1">
      <c r="A94" s="2592" t="s">
        <v>11</v>
      </c>
      <c r="B94" s="2595" t="s">
        <v>35</v>
      </c>
      <c r="C94" s="2641" t="s">
        <v>38</v>
      </c>
      <c r="D94" s="2736" t="s">
        <v>554</v>
      </c>
      <c r="E94" s="2695" t="s">
        <v>41</v>
      </c>
      <c r="F94" s="2738" t="s">
        <v>487</v>
      </c>
      <c r="G94" s="849" t="s">
        <v>37</v>
      </c>
      <c r="H94" s="846">
        <f>I94+K94</f>
        <v>125</v>
      </c>
      <c r="I94" s="1865">
        <v>125</v>
      </c>
      <c r="J94" s="850"/>
      <c r="K94" s="747">
        <v>0</v>
      </c>
      <c r="L94" s="1844">
        <v>130</v>
      </c>
      <c r="M94" s="1845">
        <v>135</v>
      </c>
      <c r="N94" s="2580" t="s">
        <v>598</v>
      </c>
      <c r="O94" s="2582" t="s">
        <v>42</v>
      </c>
      <c r="P94" s="2582" t="s">
        <v>42</v>
      </c>
      <c r="Q94" s="2584" t="s">
        <v>42</v>
      </c>
    </row>
    <row r="95" spans="1:19" ht="13.5" thickBot="1">
      <c r="A95" s="2594"/>
      <c r="B95" s="2597"/>
      <c r="C95" s="2642"/>
      <c r="D95" s="2737"/>
      <c r="E95" s="2697"/>
      <c r="F95" s="2739"/>
      <c r="G95" s="751" t="s">
        <v>12</v>
      </c>
      <c r="H95" s="851">
        <f t="shared" ref="H95:M95" si="7">H94</f>
        <v>125</v>
      </c>
      <c r="I95" s="852">
        <f t="shared" si="7"/>
        <v>125</v>
      </c>
      <c r="J95" s="852">
        <f t="shared" si="7"/>
        <v>0</v>
      </c>
      <c r="K95" s="853">
        <f t="shared" si="7"/>
        <v>0</v>
      </c>
      <c r="L95" s="854">
        <f t="shared" si="7"/>
        <v>130</v>
      </c>
      <c r="M95" s="855">
        <f t="shared" si="7"/>
        <v>135</v>
      </c>
      <c r="N95" s="2581"/>
      <c r="O95" s="2630"/>
      <c r="P95" s="2630"/>
      <c r="Q95" s="2585"/>
    </row>
    <row r="96" spans="1:19" ht="13.9" customHeight="1" thickBot="1">
      <c r="A96" s="2592" t="s">
        <v>11</v>
      </c>
      <c r="B96" s="2595" t="s">
        <v>35</v>
      </c>
      <c r="C96" s="2641" t="s">
        <v>297</v>
      </c>
      <c r="D96" s="2249" t="s">
        <v>614</v>
      </c>
      <c r="E96" s="2604" t="s">
        <v>41</v>
      </c>
      <c r="F96" s="2252" t="s">
        <v>487</v>
      </c>
      <c r="G96" s="844" t="s">
        <v>37</v>
      </c>
      <c r="H96" s="846">
        <f>I96+K96</f>
        <v>8</v>
      </c>
      <c r="I96" s="1865">
        <v>8</v>
      </c>
      <c r="J96" s="845"/>
      <c r="K96" s="747">
        <v>0</v>
      </c>
      <c r="L96" s="1844">
        <v>10</v>
      </c>
      <c r="M96" s="1845">
        <v>10</v>
      </c>
      <c r="N96" s="2580" t="s">
        <v>615</v>
      </c>
      <c r="O96" s="2582">
        <v>130</v>
      </c>
      <c r="P96" s="2582">
        <v>150</v>
      </c>
      <c r="Q96" s="2584">
        <v>150</v>
      </c>
    </row>
    <row r="97" spans="1:19" ht="40.9" customHeight="1" thickBot="1">
      <c r="A97" s="2594"/>
      <c r="B97" s="2597"/>
      <c r="C97" s="2642"/>
      <c r="D97" s="2251"/>
      <c r="E97" s="2605"/>
      <c r="F97" s="2254"/>
      <c r="G97" s="806" t="s">
        <v>12</v>
      </c>
      <c r="H97" s="1025">
        <f t="shared" ref="H97:M97" si="8">H96</f>
        <v>8</v>
      </c>
      <c r="I97" s="1026">
        <f t="shared" si="8"/>
        <v>8</v>
      </c>
      <c r="J97" s="1026">
        <f t="shared" si="8"/>
        <v>0</v>
      </c>
      <c r="K97" s="853">
        <f t="shared" si="8"/>
        <v>0</v>
      </c>
      <c r="L97" s="854">
        <f t="shared" si="8"/>
        <v>10</v>
      </c>
      <c r="M97" s="855">
        <f t="shared" si="8"/>
        <v>10</v>
      </c>
      <c r="N97" s="2581"/>
      <c r="O97" s="2630"/>
      <c r="P97" s="2630"/>
      <c r="Q97" s="2585"/>
    </row>
    <row r="98" spans="1:19" ht="13.5" thickBot="1">
      <c r="A98" s="726" t="s">
        <v>11</v>
      </c>
      <c r="B98" s="694" t="s">
        <v>35</v>
      </c>
      <c r="C98" s="2586" t="s">
        <v>14</v>
      </c>
      <c r="D98" s="2587"/>
      <c r="E98" s="2587"/>
      <c r="F98" s="2587"/>
      <c r="G98" s="2645"/>
      <c r="H98" s="1027">
        <f t="shared" ref="H98:M98" si="9">SUM(H91+H93+H97+H95)</f>
        <v>2088</v>
      </c>
      <c r="I98" s="1027">
        <f t="shared" si="9"/>
        <v>2013</v>
      </c>
      <c r="J98" s="1027">
        <f t="shared" si="9"/>
        <v>0</v>
      </c>
      <c r="K98" s="1027">
        <f t="shared" si="9"/>
        <v>75</v>
      </c>
      <c r="L98" s="1027">
        <f t="shared" si="9"/>
        <v>2447</v>
      </c>
      <c r="M98" s="1027">
        <f t="shared" si="9"/>
        <v>2653</v>
      </c>
      <c r="N98" s="752"/>
      <c r="O98" s="753"/>
      <c r="P98" s="753"/>
      <c r="Q98" s="754"/>
    </row>
    <row r="99" spans="1:19" ht="12.6" customHeight="1" thickBot="1">
      <c r="A99" s="693" t="s">
        <v>11</v>
      </c>
      <c r="B99" s="709" t="s">
        <v>36</v>
      </c>
      <c r="C99" s="2646" t="s">
        <v>555</v>
      </c>
      <c r="D99" s="2647"/>
      <c r="E99" s="2647"/>
      <c r="F99" s="2647"/>
      <c r="G99" s="2647"/>
      <c r="H99" s="2647"/>
      <c r="I99" s="2647"/>
      <c r="J99" s="2647"/>
      <c r="K99" s="2647"/>
      <c r="L99" s="2647"/>
      <c r="M99" s="2647"/>
      <c r="N99" s="2647"/>
      <c r="O99" s="2647"/>
      <c r="P99" s="2647"/>
      <c r="Q99" s="2648"/>
    </row>
    <row r="100" spans="1:19" ht="20.45" customHeight="1" thickBot="1">
      <c r="A100" s="2592" t="s">
        <v>11</v>
      </c>
      <c r="B100" s="2595" t="s">
        <v>36</v>
      </c>
      <c r="C100" s="2641" t="s">
        <v>556</v>
      </c>
      <c r="D100" s="2643" t="s">
        <v>557</v>
      </c>
      <c r="E100" s="2604" t="s">
        <v>41</v>
      </c>
      <c r="F100" s="2604" t="s">
        <v>212</v>
      </c>
      <c r="G100" s="1168" t="s">
        <v>37</v>
      </c>
      <c r="H100" s="396">
        <f>I100+K100</f>
        <v>195</v>
      </c>
      <c r="I100" s="390">
        <v>195</v>
      </c>
      <c r="J100" s="391"/>
      <c r="K100" s="392">
        <v>0</v>
      </c>
      <c r="L100" s="395">
        <v>200</v>
      </c>
      <c r="M100" s="395">
        <v>230</v>
      </c>
      <c r="N100" s="755" t="s">
        <v>558</v>
      </c>
      <c r="O100" s="756">
        <v>48</v>
      </c>
      <c r="P100" s="756">
        <v>30</v>
      </c>
      <c r="Q100" s="757">
        <v>30</v>
      </c>
    </row>
    <row r="101" spans="1:19" ht="52.9" customHeight="1" thickBot="1">
      <c r="A101" s="2594"/>
      <c r="B101" s="2597"/>
      <c r="C101" s="2642"/>
      <c r="D101" s="2644"/>
      <c r="E101" s="2605"/>
      <c r="F101" s="2605"/>
      <c r="G101" s="806" t="s">
        <v>12</v>
      </c>
      <c r="H101" s="807">
        <f t="shared" ref="H101:M101" si="10">SUM(H100:H100)</f>
        <v>195</v>
      </c>
      <c r="I101" s="808">
        <f t="shared" si="10"/>
        <v>195</v>
      </c>
      <c r="J101" s="808">
        <f t="shared" si="10"/>
        <v>0</v>
      </c>
      <c r="K101" s="809">
        <f t="shared" si="10"/>
        <v>0</v>
      </c>
      <c r="L101" s="810">
        <f t="shared" si="10"/>
        <v>200</v>
      </c>
      <c r="M101" s="810">
        <f t="shared" si="10"/>
        <v>230</v>
      </c>
      <c r="N101" s="706"/>
      <c r="O101" s="758"/>
      <c r="P101" s="758"/>
      <c r="Q101" s="725"/>
    </row>
    <row r="102" spans="1:19">
      <c r="A102" s="2631" t="s">
        <v>11</v>
      </c>
      <c r="B102" s="2634" t="s">
        <v>36</v>
      </c>
      <c r="C102" s="2637" t="s">
        <v>559</v>
      </c>
      <c r="D102" s="2614" t="s">
        <v>560</v>
      </c>
      <c r="E102" s="2235" t="s">
        <v>41</v>
      </c>
      <c r="F102" s="2235" t="s">
        <v>212</v>
      </c>
      <c r="G102" s="400" t="s">
        <v>37</v>
      </c>
      <c r="H102" s="396">
        <f>I102+K102</f>
        <v>5</v>
      </c>
      <c r="I102" s="390">
        <v>5</v>
      </c>
      <c r="J102" s="856"/>
      <c r="K102" s="392">
        <v>0</v>
      </c>
      <c r="L102" s="395">
        <v>5</v>
      </c>
      <c r="M102" s="395">
        <v>5</v>
      </c>
      <c r="N102" s="885" t="s">
        <v>561</v>
      </c>
      <c r="O102" s="886">
        <v>5</v>
      </c>
      <c r="P102" s="886">
        <v>5</v>
      </c>
      <c r="Q102" s="887">
        <v>5</v>
      </c>
    </row>
    <row r="103" spans="1:19">
      <c r="A103" s="2632"/>
      <c r="B103" s="2635"/>
      <c r="C103" s="2638"/>
      <c r="D103" s="2640"/>
      <c r="E103" s="2279"/>
      <c r="F103" s="2279"/>
      <c r="G103" s="858"/>
      <c r="H103" s="759"/>
      <c r="I103" s="1865"/>
      <c r="J103" s="759"/>
      <c r="K103" s="747"/>
      <c r="L103" s="1844"/>
      <c r="M103" s="1844"/>
      <c r="N103" s="848" t="s">
        <v>562</v>
      </c>
      <c r="O103" s="831">
        <v>5</v>
      </c>
      <c r="P103" s="831">
        <v>5</v>
      </c>
      <c r="Q103" s="857">
        <v>5</v>
      </c>
    </row>
    <row r="104" spans="1:19" ht="34.15" customHeight="1" thickBot="1">
      <c r="A104" s="2633"/>
      <c r="B104" s="2636"/>
      <c r="C104" s="2639"/>
      <c r="D104" s="2615"/>
      <c r="E104" s="2234"/>
      <c r="F104" s="2234"/>
      <c r="G104" s="859" t="s">
        <v>12</v>
      </c>
      <c r="H104" s="860">
        <f t="shared" ref="H104:M104" si="11">SUM(H102:H102)</f>
        <v>5</v>
      </c>
      <c r="I104" s="860">
        <f t="shared" si="11"/>
        <v>5</v>
      </c>
      <c r="J104" s="860">
        <f t="shared" si="11"/>
        <v>0</v>
      </c>
      <c r="K104" s="860">
        <f t="shared" si="11"/>
        <v>0</v>
      </c>
      <c r="L104" s="861">
        <f t="shared" si="11"/>
        <v>5</v>
      </c>
      <c r="M104" s="861">
        <f t="shared" si="11"/>
        <v>5</v>
      </c>
      <c r="N104" s="888" t="s">
        <v>563</v>
      </c>
      <c r="O104" s="889">
        <v>5</v>
      </c>
      <c r="P104" s="889">
        <v>5</v>
      </c>
      <c r="Q104" s="890">
        <v>5</v>
      </c>
    </row>
    <row r="105" spans="1:19" ht="13.15" customHeight="1">
      <c r="A105" s="2608" t="s">
        <v>11</v>
      </c>
      <c r="B105" s="2610" t="s">
        <v>36</v>
      </c>
      <c r="C105" s="2612" t="s">
        <v>564</v>
      </c>
      <c r="D105" s="2614" t="s">
        <v>565</v>
      </c>
      <c r="E105" s="2235" t="s">
        <v>41</v>
      </c>
      <c r="F105" s="2235" t="s">
        <v>54</v>
      </c>
      <c r="G105" s="862" t="s">
        <v>37</v>
      </c>
      <c r="H105" s="1028">
        <f>I105+K105</f>
        <v>17</v>
      </c>
      <c r="I105" s="1029">
        <v>17</v>
      </c>
      <c r="J105" s="863"/>
      <c r="K105" s="864">
        <v>0</v>
      </c>
      <c r="L105" s="388">
        <v>18</v>
      </c>
      <c r="M105" s="388">
        <v>19</v>
      </c>
      <c r="N105" s="2628" t="s">
        <v>566</v>
      </c>
      <c r="O105" s="2582">
        <v>12</v>
      </c>
      <c r="P105" s="2582">
        <v>12</v>
      </c>
      <c r="Q105" s="2590">
        <v>12</v>
      </c>
    </row>
    <row r="106" spans="1:19" ht="32.450000000000003" customHeight="1" thickBot="1">
      <c r="A106" s="2609"/>
      <c r="B106" s="2611"/>
      <c r="C106" s="2613"/>
      <c r="D106" s="2615"/>
      <c r="E106" s="2234"/>
      <c r="F106" s="2234"/>
      <c r="G106" s="865" t="s">
        <v>12</v>
      </c>
      <c r="H106" s="866">
        <f t="shared" ref="H106:M106" si="12">SUM(H105:H105)</f>
        <v>17</v>
      </c>
      <c r="I106" s="866">
        <f t="shared" si="12"/>
        <v>17</v>
      </c>
      <c r="J106" s="866">
        <f t="shared" si="12"/>
        <v>0</v>
      </c>
      <c r="K106" s="866">
        <f t="shared" si="12"/>
        <v>0</v>
      </c>
      <c r="L106" s="867">
        <f t="shared" si="12"/>
        <v>18</v>
      </c>
      <c r="M106" s="867">
        <f t="shared" si="12"/>
        <v>19</v>
      </c>
      <c r="N106" s="2629"/>
      <c r="O106" s="2630"/>
      <c r="P106" s="2630"/>
      <c r="Q106" s="2591"/>
    </row>
    <row r="107" spans="1:19" ht="54" customHeight="1">
      <c r="A107" s="2592" t="s">
        <v>11</v>
      </c>
      <c r="B107" s="2595" t="s">
        <v>36</v>
      </c>
      <c r="C107" s="2598" t="s">
        <v>567</v>
      </c>
      <c r="D107" s="760" t="s">
        <v>568</v>
      </c>
      <c r="E107" s="2601" t="s">
        <v>41</v>
      </c>
      <c r="F107" s="2604" t="s">
        <v>569</v>
      </c>
      <c r="G107" s="2606" t="s">
        <v>37</v>
      </c>
      <c r="H107" s="2616">
        <f>I107+K107</f>
        <v>1740.8999999999999</v>
      </c>
      <c r="I107" s="2618">
        <v>173.8</v>
      </c>
      <c r="J107" s="2620">
        <v>0</v>
      </c>
      <c r="K107" s="2622">
        <v>1567.1</v>
      </c>
      <c r="L107" s="2624">
        <v>1600</v>
      </c>
      <c r="M107" s="2626">
        <v>1700</v>
      </c>
      <c r="N107" s="1245"/>
      <c r="O107" s="756"/>
      <c r="P107" s="756"/>
      <c r="Q107" s="847"/>
    </row>
    <row r="108" spans="1:19" ht="17.45" customHeight="1">
      <c r="A108" s="2593"/>
      <c r="B108" s="2596"/>
      <c r="C108" s="2599"/>
      <c r="D108" s="1880" t="s">
        <v>830</v>
      </c>
      <c r="E108" s="2602"/>
      <c r="F108" s="2279"/>
      <c r="G108" s="2607"/>
      <c r="H108" s="2617"/>
      <c r="I108" s="2619"/>
      <c r="J108" s="2621"/>
      <c r="K108" s="2623"/>
      <c r="L108" s="2625"/>
      <c r="M108" s="2627"/>
      <c r="N108" s="761" t="s">
        <v>830</v>
      </c>
      <c r="O108" s="842" t="s">
        <v>42</v>
      </c>
      <c r="P108" s="842" t="s">
        <v>42</v>
      </c>
      <c r="Q108" s="830"/>
    </row>
    <row r="109" spans="1:19" ht="52.15" customHeight="1">
      <c r="A109" s="2593"/>
      <c r="B109" s="2596"/>
      <c r="C109" s="2599"/>
      <c r="D109" s="341" t="s">
        <v>934</v>
      </c>
      <c r="E109" s="2602"/>
      <c r="F109" s="2279"/>
      <c r="G109" s="2607"/>
      <c r="H109" s="2617"/>
      <c r="I109" s="2619"/>
      <c r="J109" s="2621"/>
      <c r="K109" s="2623"/>
      <c r="L109" s="2625"/>
      <c r="M109" s="2627"/>
      <c r="N109" s="841" t="s">
        <v>570</v>
      </c>
      <c r="O109" s="842"/>
      <c r="P109" s="842" t="s">
        <v>42</v>
      </c>
      <c r="Q109" s="830"/>
    </row>
    <row r="110" spans="1:19" ht="47.45" customHeight="1">
      <c r="A110" s="2593"/>
      <c r="B110" s="2596"/>
      <c r="C110" s="2599"/>
      <c r="D110" s="1880" t="s">
        <v>831</v>
      </c>
      <c r="E110" s="2602"/>
      <c r="F110" s="2279"/>
      <c r="G110" s="2607"/>
      <c r="H110" s="2617"/>
      <c r="I110" s="2619"/>
      <c r="J110" s="2621"/>
      <c r="K110" s="2623"/>
      <c r="L110" s="2625"/>
      <c r="M110" s="2627"/>
      <c r="N110" s="841" t="s">
        <v>919</v>
      </c>
      <c r="O110" s="842" t="s">
        <v>42</v>
      </c>
      <c r="P110" s="842"/>
      <c r="Q110" s="830"/>
      <c r="S110" s="881"/>
    </row>
    <row r="111" spans="1:19" ht="30.6" customHeight="1">
      <c r="A111" s="2593"/>
      <c r="B111" s="2596"/>
      <c r="C111" s="2599"/>
      <c r="D111" s="1881" t="s">
        <v>571</v>
      </c>
      <c r="E111" s="2602"/>
      <c r="F111" s="2279"/>
      <c r="G111" s="2607"/>
      <c r="H111" s="2617"/>
      <c r="I111" s="2619"/>
      <c r="J111" s="2621"/>
      <c r="K111" s="2623"/>
      <c r="L111" s="2625"/>
      <c r="M111" s="2627"/>
      <c r="N111" s="841" t="s">
        <v>599</v>
      </c>
      <c r="O111" s="842" t="s">
        <v>42</v>
      </c>
      <c r="P111" s="842" t="s">
        <v>42</v>
      </c>
      <c r="Q111" s="830"/>
    </row>
    <row r="112" spans="1:19" ht="37.15" customHeight="1" thickBot="1">
      <c r="A112" s="2593"/>
      <c r="B112" s="2596"/>
      <c r="C112" s="2599"/>
      <c r="D112" s="1881" t="s">
        <v>832</v>
      </c>
      <c r="E112" s="2602"/>
      <c r="F112" s="2279"/>
      <c r="G112" s="2607"/>
      <c r="H112" s="2617"/>
      <c r="I112" s="2619"/>
      <c r="J112" s="2621"/>
      <c r="K112" s="2623"/>
      <c r="L112" s="2625"/>
      <c r="M112" s="2627"/>
      <c r="N112" s="841" t="s">
        <v>835</v>
      </c>
      <c r="O112" s="842" t="s">
        <v>42</v>
      </c>
      <c r="P112" s="842"/>
      <c r="Q112" s="830"/>
    </row>
    <row r="113" spans="1:19" ht="25.9" customHeight="1" thickBot="1">
      <c r="A113" s="2593"/>
      <c r="B113" s="2596"/>
      <c r="C113" s="2599"/>
      <c r="D113" s="1882" t="s">
        <v>833</v>
      </c>
      <c r="E113" s="2602"/>
      <c r="F113" s="2279"/>
      <c r="G113" s="2607"/>
      <c r="H113" s="2617"/>
      <c r="I113" s="2619"/>
      <c r="J113" s="2621"/>
      <c r="K113" s="2623"/>
      <c r="L113" s="2625"/>
      <c r="M113" s="2627"/>
      <c r="N113" s="841" t="s">
        <v>918</v>
      </c>
      <c r="O113" s="842" t="s">
        <v>42</v>
      </c>
      <c r="P113" s="842" t="s">
        <v>42</v>
      </c>
      <c r="Q113" s="830"/>
    </row>
    <row r="114" spans="1:19" ht="39" customHeight="1">
      <c r="A114" s="2593"/>
      <c r="B114" s="2596"/>
      <c r="C114" s="2599"/>
      <c r="D114" s="1883" t="s">
        <v>572</v>
      </c>
      <c r="E114" s="2602"/>
      <c r="F114" s="2279"/>
      <c r="G114" s="2607"/>
      <c r="H114" s="2617"/>
      <c r="I114" s="2619"/>
      <c r="J114" s="2621"/>
      <c r="K114" s="2623"/>
      <c r="L114" s="2625"/>
      <c r="M114" s="2627"/>
      <c r="N114" s="841" t="s">
        <v>573</v>
      </c>
      <c r="O114" s="842" t="s">
        <v>42</v>
      </c>
      <c r="P114" s="842" t="s">
        <v>42</v>
      </c>
      <c r="Q114" s="830"/>
    </row>
    <row r="115" spans="1:19" ht="25.5">
      <c r="A115" s="2593"/>
      <c r="B115" s="2596"/>
      <c r="C115" s="2599"/>
      <c r="D115" s="1880" t="s">
        <v>834</v>
      </c>
      <c r="E115" s="2602"/>
      <c r="F115" s="2279"/>
      <c r="G115" s="2607"/>
      <c r="H115" s="2617"/>
      <c r="I115" s="2619"/>
      <c r="J115" s="2621"/>
      <c r="K115" s="2623"/>
      <c r="L115" s="2625"/>
      <c r="M115" s="2627"/>
      <c r="N115" s="841" t="s">
        <v>836</v>
      </c>
      <c r="O115" s="842" t="s">
        <v>42</v>
      </c>
      <c r="P115" s="842"/>
      <c r="Q115" s="830"/>
      <c r="S115" s="881"/>
    </row>
    <row r="116" spans="1:19" ht="51">
      <c r="A116" s="2593"/>
      <c r="B116" s="2596"/>
      <c r="C116" s="2599"/>
      <c r="D116" s="899" t="s">
        <v>574</v>
      </c>
      <c r="E116" s="2602"/>
      <c r="F116" s="2279"/>
      <c r="G116" s="2607"/>
      <c r="H116" s="2617"/>
      <c r="I116" s="2619"/>
      <c r="J116" s="2621"/>
      <c r="K116" s="2623"/>
      <c r="L116" s="2625"/>
      <c r="M116" s="2627"/>
      <c r="N116" s="841" t="s">
        <v>575</v>
      </c>
      <c r="O116" s="842" t="s">
        <v>42</v>
      </c>
      <c r="P116" s="842" t="s">
        <v>42</v>
      </c>
      <c r="Q116" s="830" t="s">
        <v>42</v>
      </c>
    </row>
    <row r="117" spans="1:19">
      <c r="A117" s="2593"/>
      <c r="B117" s="2596"/>
      <c r="C117" s="2599"/>
      <c r="D117" s="1884" t="s">
        <v>933</v>
      </c>
      <c r="E117" s="2602"/>
      <c r="F117" s="2279"/>
      <c r="G117" s="2607"/>
      <c r="H117" s="2617"/>
      <c r="I117" s="2619"/>
      <c r="J117" s="2621"/>
      <c r="K117" s="2623"/>
      <c r="L117" s="2625"/>
      <c r="M117" s="2627"/>
      <c r="N117" s="1885" t="s">
        <v>928</v>
      </c>
      <c r="O117" s="1886" t="s">
        <v>42</v>
      </c>
      <c r="P117" s="842"/>
      <c r="Q117" s="830"/>
    </row>
    <row r="118" spans="1:19" ht="25.5">
      <c r="A118" s="2593"/>
      <c r="B118" s="2596"/>
      <c r="C118" s="2599"/>
      <c r="D118" s="1881" t="s">
        <v>576</v>
      </c>
      <c r="E118" s="2602"/>
      <c r="F118" s="2279"/>
      <c r="G118" s="2607"/>
      <c r="H118" s="2617"/>
      <c r="I118" s="2619"/>
      <c r="J118" s="2621"/>
      <c r="K118" s="2623"/>
      <c r="L118" s="2625"/>
      <c r="M118" s="2627"/>
      <c r="N118" s="841" t="s">
        <v>577</v>
      </c>
      <c r="O118" s="842" t="s">
        <v>42</v>
      </c>
      <c r="P118" s="842"/>
      <c r="Q118" s="830"/>
    </row>
    <row r="119" spans="1:19" ht="51">
      <c r="A119" s="2593"/>
      <c r="B119" s="2596"/>
      <c r="C119" s="2599"/>
      <c r="D119" s="1887" t="s">
        <v>929</v>
      </c>
      <c r="E119" s="2602"/>
      <c r="F119" s="2279"/>
      <c r="G119" s="2607"/>
      <c r="H119" s="2617"/>
      <c r="I119" s="2619"/>
      <c r="J119" s="2621"/>
      <c r="K119" s="2623"/>
      <c r="L119" s="2625"/>
      <c r="M119" s="2627"/>
      <c r="N119" s="1885" t="s">
        <v>935</v>
      </c>
      <c r="O119" s="1886" t="s">
        <v>42</v>
      </c>
      <c r="P119" s="842"/>
      <c r="Q119" s="830"/>
      <c r="S119" s="881"/>
    </row>
    <row r="120" spans="1:19" ht="55.9" customHeight="1">
      <c r="A120" s="2593"/>
      <c r="B120" s="2596"/>
      <c r="C120" s="2599"/>
      <c r="D120" s="1888" t="s">
        <v>930</v>
      </c>
      <c r="E120" s="2602"/>
      <c r="F120" s="2279"/>
      <c r="G120" s="2607"/>
      <c r="H120" s="2617"/>
      <c r="I120" s="2619"/>
      <c r="J120" s="2621"/>
      <c r="K120" s="2623"/>
      <c r="L120" s="2625"/>
      <c r="M120" s="2627"/>
      <c r="N120" s="1885" t="s">
        <v>935</v>
      </c>
      <c r="O120" s="1886" t="s">
        <v>42</v>
      </c>
      <c r="P120" s="842"/>
      <c r="Q120" s="830"/>
    </row>
    <row r="121" spans="1:19" ht="38.25">
      <c r="A121" s="2593"/>
      <c r="B121" s="2596"/>
      <c r="C121" s="2599"/>
      <c r="D121" s="1881" t="s">
        <v>578</v>
      </c>
      <c r="E121" s="2602"/>
      <c r="F121" s="2279"/>
      <c r="G121" s="2607"/>
      <c r="H121" s="2617"/>
      <c r="I121" s="2619"/>
      <c r="J121" s="2621"/>
      <c r="K121" s="2623"/>
      <c r="L121" s="2625"/>
      <c r="M121" s="2627"/>
      <c r="N121" s="841" t="s">
        <v>579</v>
      </c>
      <c r="O121" s="842" t="s">
        <v>42</v>
      </c>
      <c r="P121" s="842"/>
      <c r="Q121" s="830"/>
    </row>
    <row r="122" spans="1:19" ht="38.25">
      <c r="A122" s="2593"/>
      <c r="B122" s="2596"/>
      <c r="C122" s="2599"/>
      <c r="D122" s="1881" t="s">
        <v>858</v>
      </c>
      <c r="E122" s="2602"/>
      <c r="F122" s="2279"/>
      <c r="G122" s="2607"/>
      <c r="H122" s="2617"/>
      <c r="I122" s="2619"/>
      <c r="J122" s="2621"/>
      <c r="K122" s="2623"/>
      <c r="L122" s="2625"/>
      <c r="M122" s="2627"/>
      <c r="N122" s="1656" t="s">
        <v>859</v>
      </c>
      <c r="O122" s="868" t="s">
        <v>42</v>
      </c>
      <c r="P122" s="868"/>
      <c r="Q122" s="789"/>
    </row>
    <row r="123" spans="1:19" ht="26.25" thickBot="1">
      <c r="A123" s="2593"/>
      <c r="B123" s="2596"/>
      <c r="C123" s="2599"/>
      <c r="D123" s="1888" t="s">
        <v>931</v>
      </c>
      <c r="E123" s="2602"/>
      <c r="F123" s="2279"/>
      <c r="G123" s="2607"/>
      <c r="H123" s="2617"/>
      <c r="I123" s="2619"/>
      <c r="J123" s="2621"/>
      <c r="K123" s="2623"/>
      <c r="L123" s="2625"/>
      <c r="M123" s="2627"/>
      <c r="N123" s="1889" t="s">
        <v>932</v>
      </c>
      <c r="O123" s="1890" t="s">
        <v>42</v>
      </c>
      <c r="P123" s="868"/>
      <c r="Q123" s="789"/>
    </row>
    <row r="124" spans="1:19" ht="13.5" thickBot="1">
      <c r="A124" s="2594"/>
      <c r="B124" s="2597"/>
      <c r="C124" s="2600"/>
      <c r="D124" s="762"/>
      <c r="E124" s="2603"/>
      <c r="F124" s="2605"/>
      <c r="G124" s="806" t="s">
        <v>12</v>
      </c>
      <c r="H124" s="809">
        <f>SUM(H107)</f>
        <v>1740.8999999999999</v>
      </c>
      <c r="I124" s="809">
        <f>SUM(I107)</f>
        <v>173.8</v>
      </c>
      <c r="J124" s="808">
        <f>SUM(J107:J107)</f>
        <v>0</v>
      </c>
      <c r="K124" s="809">
        <f>SUM(K107:K123)</f>
        <v>1567.1</v>
      </c>
      <c r="L124" s="810">
        <f>SUM(L107:L107)</f>
        <v>1600</v>
      </c>
      <c r="M124" s="810">
        <f>SUM(M107:M107)</f>
        <v>1700</v>
      </c>
      <c r="N124" s="869"/>
      <c r="O124" s="868"/>
      <c r="P124" s="868"/>
      <c r="Q124" s="789"/>
      <c r="S124" s="881"/>
    </row>
    <row r="125" spans="1:19" ht="13.9" customHeight="1" thickBot="1">
      <c r="A125" s="763" t="s">
        <v>11</v>
      </c>
      <c r="B125" s="1849" t="s">
        <v>36</v>
      </c>
      <c r="C125" s="1851" t="s">
        <v>580</v>
      </c>
      <c r="D125" s="1840" t="s">
        <v>581</v>
      </c>
      <c r="E125" s="1856"/>
      <c r="F125" s="1854" t="s">
        <v>582</v>
      </c>
      <c r="G125" s="891" t="s">
        <v>37</v>
      </c>
      <c r="H125" s="892">
        <f>I125+K125</f>
        <v>20</v>
      </c>
      <c r="I125" s="893">
        <v>0</v>
      </c>
      <c r="J125" s="894">
        <v>0</v>
      </c>
      <c r="K125" s="895">
        <v>20</v>
      </c>
      <c r="L125" s="896">
        <v>5</v>
      </c>
      <c r="M125" s="897">
        <v>5</v>
      </c>
      <c r="N125" s="2580" t="s">
        <v>600</v>
      </c>
      <c r="O125" s="2582">
        <v>1</v>
      </c>
      <c r="P125" s="2582" t="s">
        <v>42</v>
      </c>
      <c r="Q125" s="2584"/>
    </row>
    <row r="126" spans="1:19" ht="13.5" thickBot="1">
      <c r="A126" s="764"/>
      <c r="B126" s="1850"/>
      <c r="C126" s="1852"/>
      <c r="D126" s="1841"/>
      <c r="E126" s="1857"/>
      <c r="F126" s="1855"/>
      <c r="G126" s="870" t="s">
        <v>12</v>
      </c>
      <c r="H126" s="871">
        <f t="shared" ref="H126:M126" si="13">SUM(H125)</f>
        <v>20</v>
      </c>
      <c r="I126" s="808">
        <f t="shared" si="13"/>
        <v>0</v>
      </c>
      <c r="J126" s="808">
        <f t="shared" si="13"/>
        <v>0</v>
      </c>
      <c r="K126" s="872">
        <f t="shared" si="13"/>
        <v>20</v>
      </c>
      <c r="L126" s="873">
        <f t="shared" si="13"/>
        <v>5</v>
      </c>
      <c r="M126" s="811">
        <f t="shared" si="13"/>
        <v>5</v>
      </c>
      <c r="N126" s="2581"/>
      <c r="O126" s="2583"/>
      <c r="P126" s="2583"/>
      <c r="Q126" s="2585"/>
    </row>
    <row r="127" spans="1:19" ht="13.5" thickBot="1">
      <c r="A127" s="1848" t="s">
        <v>11</v>
      </c>
      <c r="B127" s="1850" t="s">
        <v>36</v>
      </c>
      <c r="C127" s="2586" t="s">
        <v>14</v>
      </c>
      <c r="D127" s="2587"/>
      <c r="E127" s="2587"/>
      <c r="F127" s="2587"/>
      <c r="G127" s="2587"/>
      <c r="H127" s="874">
        <f t="shared" ref="H127:M127" si="14">SUM(H101+H104+H106+H124+H126)</f>
        <v>1977.8999999999999</v>
      </c>
      <c r="I127" s="875">
        <f t="shared" si="14"/>
        <v>390.8</v>
      </c>
      <c r="J127" s="875">
        <f t="shared" si="14"/>
        <v>0</v>
      </c>
      <c r="K127" s="876">
        <f t="shared" si="14"/>
        <v>1587.1</v>
      </c>
      <c r="L127" s="877">
        <f t="shared" si="14"/>
        <v>1828</v>
      </c>
      <c r="M127" s="877">
        <f t="shared" si="14"/>
        <v>1959</v>
      </c>
      <c r="N127" s="711"/>
      <c r="O127" s="711"/>
      <c r="P127" s="711"/>
      <c r="Q127" s="712"/>
    </row>
    <row r="128" spans="1:19" ht="13.5" thickBot="1">
      <c r="A128" s="693" t="s">
        <v>11</v>
      </c>
      <c r="B128" s="2588" t="s">
        <v>583</v>
      </c>
      <c r="C128" s="2589"/>
      <c r="D128" s="2589"/>
      <c r="E128" s="2589"/>
      <c r="F128" s="2589"/>
      <c r="G128" s="2589"/>
      <c r="H128" s="1169">
        <f t="shared" ref="H128:M128" si="15">H127+H98+H52+H25</f>
        <v>8259.4</v>
      </c>
      <c r="I128" s="1170">
        <f t="shared" si="15"/>
        <v>5501.1</v>
      </c>
      <c r="J128" s="1170">
        <f t="shared" si="15"/>
        <v>0</v>
      </c>
      <c r="K128" s="1171">
        <f t="shared" si="15"/>
        <v>2758.3</v>
      </c>
      <c r="L128" s="409">
        <f t="shared" si="15"/>
        <v>8995</v>
      </c>
      <c r="M128" s="409">
        <f t="shared" si="15"/>
        <v>9982</v>
      </c>
      <c r="N128" s="765"/>
      <c r="O128" s="766"/>
      <c r="P128" s="766"/>
      <c r="Q128" s="767"/>
    </row>
    <row r="129" spans="1:17" ht="13.5" thickBot="1">
      <c r="A129" s="768"/>
      <c r="B129" s="2573" t="s">
        <v>15</v>
      </c>
      <c r="C129" s="2574"/>
      <c r="D129" s="2574"/>
      <c r="E129" s="2574"/>
      <c r="F129" s="2574"/>
      <c r="G129" s="2574"/>
      <c r="H129" s="1932">
        <f t="shared" ref="H129:M129" si="16">H128</f>
        <v>8259.4</v>
      </c>
      <c r="I129" s="1933">
        <f t="shared" si="16"/>
        <v>5501.1</v>
      </c>
      <c r="J129" s="1172">
        <f t="shared" si="16"/>
        <v>0</v>
      </c>
      <c r="K129" s="1246">
        <f t="shared" si="16"/>
        <v>2758.3</v>
      </c>
      <c r="L129" s="769">
        <f t="shared" si="16"/>
        <v>8995</v>
      </c>
      <c r="M129" s="769">
        <f t="shared" si="16"/>
        <v>9982</v>
      </c>
      <c r="N129" s="2575"/>
      <c r="O129" s="2575"/>
      <c r="P129" s="2575"/>
      <c r="Q129" s="2576"/>
    </row>
    <row r="130" spans="1:17">
      <c r="A130" s="903"/>
      <c r="B130" s="904"/>
      <c r="C130" s="904"/>
      <c r="D130" s="904"/>
      <c r="E130" s="770"/>
      <c r="F130" s="1842"/>
      <c r="G130" s="1842"/>
      <c r="H130" s="1842"/>
      <c r="I130" s="1842"/>
      <c r="J130" s="1842"/>
      <c r="K130" s="1842"/>
      <c r="L130" s="1842"/>
      <c r="M130" s="1842"/>
      <c r="N130" s="906"/>
      <c r="O130" s="389"/>
      <c r="P130" s="389"/>
      <c r="Q130" s="771"/>
    </row>
    <row r="131" spans="1:17">
      <c r="A131" s="903"/>
      <c r="B131" s="904"/>
      <c r="C131" s="904"/>
      <c r="D131" s="904"/>
      <c r="E131" s="770"/>
      <c r="F131" s="1842"/>
      <c r="G131" s="1842"/>
      <c r="H131" s="1842"/>
      <c r="I131" s="1842"/>
      <c r="J131" s="1842"/>
      <c r="K131" s="1842"/>
      <c r="L131" s="1842"/>
      <c r="M131" s="1842"/>
      <c r="N131" s="906"/>
      <c r="O131" s="389"/>
      <c r="P131" s="389"/>
      <c r="Q131" s="771"/>
    </row>
    <row r="132" spans="1:17">
      <c r="A132" s="903"/>
      <c r="B132" s="904"/>
      <c r="C132" s="904"/>
      <c r="D132" s="904"/>
      <c r="E132" s="770"/>
      <c r="F132" s="1842"/>
      <c r="G132" s="1842"/>
      <c r="H132" s="1842"/>
      <c r="I132" s="1842"/>
      <c r="J132" s="1842"/>
      <c r="K132" s="1842"/>
      <c r="L132" s="1842"/>
      <c r="M132" s="1842"/>
      <c r="N132" s="906"/>
      <c r="O132" s="389"/>
      <c r="P132" s="389"/>
      <c r="Q132" s="771"/>
    </row>
    <row r="133" spans="1:17" ht="13.9" customHeight="1" thickBot="1">
      <c r="A133" s="903"/>
      <c r="B133" s="904"/>
      <c r="C133" s="904"/>
      <c r="D133" s="904"/>
      <c r="E133" s="770"/>
      <c r="F133" s="770"/>
      <c r="G133" s="2577" t="s">
        <v>16</v>
      </c>
      <c r="H133" s="2577"/>
      <c r="I133" s="2577"/>
      <c r="J133" s="2577"/>
      <c r="K133" s="2577"/>
      <c r="L133" s="2577"/>
      <c r="M133" s="2577"/>
      <c r="N133" s="2577"/>
      <c r="O133" s="389"/>
      <c r="P133" s="389"/>
      <c r="Q133" s="771"/>
    </row>
    <row r="134" spans="1:17" ht="39" customHeight="1" thickBot="1">
      <c r="A134" s="265"/>
      <c r="B134" s="265"/>
      <c r="C134" s="265"/>
      <c r="D134" s="2225" t="s">
        <v>17</v>
      </c>
      <c r="E134" s="2578"/>
      <c r="F134" s="2578"/>
      <c r="G134" s="2578"/>
      <c r="H134" s="2579"/>
      <c r="I134" s="2225" t="s">
        <v>693</v>
      </c>
      <c r="J134" s="2578"/>
      <c r="K134" s="2578"/>
      <c r="L134" s="2579"/>
      <c r="M134" s="265"/>
      <c r="N134" s="265"/>
      <c r="O134" s="772"/>
      <c r="P134" s="772"/>
      <c r="Q134" s="773"/>
    </row>
    <row r="135" spans="1:17" ht="13.9" customHeight="1" thickBot="1">
      <c r="A135" s="265"/>
      <c r="B135" s="265"/>
      <c r="C135" s="265"/>
      <c r="D135" s="2561" t="s">
        <v>18</v>
      </c>
      <c r="E135" s="2562"/>
      <c r="F135" s="2562"/>
      <c r="G135" s="2562"/>
      <c r="H135" s="2563"/>
      <c r="I135" s="2564">
        <f>I136+I137+I138+I139+I140+I141</f>
        <v>8259.4</v>
      </c>
      <c r="J135" s="2565"/>
      <c r="K135" s="2565"/>
      <c r="L135" s="2566"/>
      <c r="M135" s="265"/>
      <c r="N135" s="265"/>
      <c r="O135" s="772"/>
      <c r="P135" s="772"/>
      <c r="Q135" s="773"/>
    </row>
    <row r="136" spans="1:17" ht="12.6" customHeight="1">
      <c r="A136" s="265"/>
      <c r="B136" s="265"/>
      <c r="C136" s="265"/>
      <c r="D136" s="2567" t="s">
        <v>254</v>
      </c>
      <c r="E136" s="2568"/>
      <c r="F136" s="2568"/>
      <c r="G136" s="2568"/>
      <c r="H136" s="2569"/>
      <c r="I136" s="2570">
        <v>7085.1</v>
      </c>
      <c r="J136" s="2571"/>
      <c r="K136" s="2571"/>
      <c r="L136" s="2572"/>
      <c r="M136" s="265"/>
      <c r="N136" s="265"/>
      <c r="O136" s="772"/>
      <c r="P136" s="772"/>
      <c r="Q136" s="773"/>
    </row>
    <row r="137" spans="1:17" ht="13.15" customHeight="1">
      <c r="A137" s="265"/>
      <c r="B137" s="265"/>
      <c r="C137" s="265"/>
      <c r="D137" s="2544" t="s">
        <v>584</v>
      </c>
      <c r="E137" s="2545"/>
      <c r="F137" s="2545"/>
      <c r="G137" s="2545"/>
      <c r="H137" s="2546"/>
      <c r="I137" s="2547"/>
      <c r="J137" s="2559"/>
      <c r="K137" s="2559"/>
      <c r="L137" s="2560"/>
      <c r="M137" s="265"/>
      <c r="N137" s="265"/>
      <c r="O137" s="772"/>
      <c r="P137" s="772"/>
      <c r="Q137" s="773"/>
    </row>
    <row r="138" spans="1:17" ht="16.149999999999999" customHeight="1">
      <c r="A138" s="265"/>
      <c r="B138" s="265"/>
      <c r="C138" s="265"/>
      <c r="D138" s="2544" t="s">
        <v>255</v>
      </c>
      <c r="E138" s="2545"/>
      <c r="F138" s="2545"/>
      <c r="G138" s="2545"/>
      <c r="H138" s="2546"/>
      <c r="I138" s="2547">
        <v>0</v>
      </c>
      <c r="J138" s="2559"/>
      <c r="K138" s="2559"/>
      <c r="L138" s="2560"/>
      <c r="M138" s="265"/>
      <c r="N138" s="265"/>
      <c r="O138" s="772"/>
      <c r="P138" s="772"/>
      <c r="Q138" s="773"/>
    </row>
    <row r="139" spans="1:17" ht="13.9" customHeight="1">
      <c r="A139" s="265"/>
      <c r="B139" s="265"/>
      <c r="C139" s="265"/>
      <c r="D139" s="2544" t="s">
        <v>256</v>
      </c>
      <c r="E139" s="2545"/>
      <c r="F139" s="2545"/>
      <c r="G139" s="2545"/>
      <c r="H139" s="2546"/>
      <c r="I139" s="2547"/>
      <c r="J139" s="2548"/>
      <c r="K139" s="2548"/>
      <c r="L139" s="2549"/>
      <c r="M139" s="265"/>
      <c r="N139" s="265"/>
      <c r="O139" s="772"/>
      <c r="P139" s="772"/>
      <c r="Q139" s="773"/>
    </row>
    <row r="140" spans="1:17" ht="15" customHeight="1">
      <c r="A140" s="265"/>
      <c r="B140" s="265"/>
      <c r="C140" s="265"/>
      <c r="D140" s="2550" t="s">
        <v>257</v>
      </c>
      <c r="E140" s="2551"/>
      <c r="F140" s="2551"/>
      <c r="G140" s="2551"/>
      <c r="H140" s="2552"/>
      <c r="I140" s="2547"/>
      <c r="J140" s="2548"/>
      <c r="K140" s="2548"/>
      <c r="L140" s="2549"/>
      <c r="M140" s="265"/>
      <c r="N140" s="265"/>
      <c r="O140" s="772"/>
      <c r="P140" s="772"/>
      <c r="Q140" s="773"/>
    </row>
    <row r="141" spans="1:17" ht="28.9" customHeight="1" thickBot="1">
      <c r="A141" s="265"/>
      <c r="B141" s="265"/>
      <c r="C141" s="265"/>
      <c r="D141" s="2553" t="s">
        <v>910</v>
      </c>
      <c r="E141" s="2554"/>
      <c r="F141" s="2554"/>
      <c r="G141" s="2554"/>
      <c r="H141" s="2555"/>
      <c r="I141" s="2556">
        <v>1174.3</v>
      </c>
      <c r="J141" s="2557"/>
      <c r="K141" s="2557"/>
      <c r="L141" s="2558"/>
      <c r="M141" s="265"/>
      <c r="N141" s="265"/>
      <c r="O141" s="772"/>
      <c r="P141" s="772"/>
      <c r="Q141" s="773"/>
    </row>
    <row r="142" spans="1:17" ht="13.5" thickBot="1">
      <c r="A142" s="265"/>
      <c r="B142" s="265"/>
      <c r="C142" s="265"/>
      <c r="D142" s="2561" t="s">
        <v>19</v>
      </c>
      <c r="E142" s="2562"/>
      <c r="F142" s="2562"/>
      <c r="G142" s="2562"/>
      <c r="H142" s="2563"/>
      <c r="I142" s="2564">
        <f>SUM(I143:L143)</f>
        <v>0</v>
      </c>
      <c r="J142" s="2565"/>
      <c r="K142" s="2565"/>
      <c r="L142" s="2566"/>
      <c r="M142" s="265"/>
      <c r="N142" s="265"/>
      <c r="O142" s="772"/>
      <c r="P142" s="772"/>
      <c r="Q142" s="773"/>
    </row>
    <row r="143" spans="1:17" ht="13.5" thickBot="1">
      <c r="A143" s="265"/>
      <c r="B143" s="265"/>
      <c r="C143" s="265"/>
      <c r="D143" s="2532" t="s">
        <v>258</v>
      </c>
      <c r="E143" s="2533"/>
      <c r="F143" s="2533"/>
      <c r="G143" s="2533"/>
      <c r="H143" s="2534"/>
      <c r="I143" s="2535"/>
      <c r="J143" s="2536"/>
      <c r="K143" s="2536"/>
      <c r="L143" s="2537"/>
      <c r="M143" s="265"/>
      <c r="N143" s="265"/>
      <c r="O143" s="772"/>
      <c r="P143" s="772"/>
      <c r="Q143" s="773"/>
    </row>
    <row r="144" spans="1:17" ht="13.5" thickBot="1">
      <c r="A144" s="265"/>
      <c r="B144" s="265"/>
      <c r="C144" s="265"/>
      <c r="D144" s="2538" t="s">
        <v>20</v>
      </c>
      <c r="E144" s="2539"/>
      <c r="F144" s="2539"/>
      <c r="G144" s="2539"/>
      <c r="H144" s="2540"/>
      <c r="I144" s="2541">
        <f>I142+I135</f>
        <v>8259.4</v>
      </c>
      <c r="J144" s="2542"/>
      <c r="K144" s="2542"/>
      <c r="L144" s="2543"/>
      <c r="M144" s="265"/>
      <c r="N144" s="265"/>
      <c r="O144" s="772"/>
      <c r="P144" s="772"/>
      <c r="Q144" s="773"/>
    </row>
    <row r="145" spans="1:17">
      <c r="A145" s="265"/>
      <c r="B145" s="265"/>
      <c r="C145" s="265"/>
      <c r="D145" s="265"/>
      <c r="E145" s="406"/>
      <c r="F145" s="203"/>
      <c r="G145" s="12"/>
      <c r="H145" s="265"/>
      <c r="I145" s="265"/>
      <c r="J145" s="265"/>
      <c r="K145" s="265"/>
      <c r="L145" s="265"/>
      <c r="M145" s="265"/>
      <c r="N145" s="265"/>
      <c r="O145" s="878"/>
      <c r="P145" s="772"/>
      <c r="Q145" s="773"/>
    </row>
    <row r="146" spans="1:17">
      <c r="A146" s="265"/>
      <c r="B146" s="265"/>
      <c r="C146" s="265"/>
      <c r="D146" s="265"/>
      <c r="E146" s="406"/>
      <c r="F146" s="203"/>
      <c r="G146" s="12"/>
      <c r="H146" s="265"/>
      <c r="I146" s="265"/>
      <c r="J146" s="265"/>
      <c r="K146" s="265"/>
      <c r="L146" s="265"/>
      <c r="M146" s="265"/>
      <c r="N146" s="265"/>
      <c r="O146" s="878"/>
      <c r="P146" s="772"/>
      <c r="Q146" s="773"/>
    </row>
    <row r="147" spans="1:17">
      <c r="A147" s="265"/>
      <c r="B147" s="265"/>
      <c r="C147" s="265"/>
      <c r="D147" s="265"/>
      <c r="E147" s="406"/>
      <c r="F147" s="203"/>
      <c r="G147" s="12"/>
      <c r="H147" s="265"/>
      <c r="I147" s="265"/>
      <c r="J147" s="265"/>
      <c r="K147" s="265"/>
      <c r="L147" s="265"/>
      <c r="M147" s="265"/>
      <c r="N147" s="265"/>
      <c r="O147" s="878"/>
      <c r="P147" s="772"/>
      <c r="Q147" s="773"/>
    </row>
    <row r="148" spans="1:17">
      <c r="A148" s="265"/>
      <c r="B148" s="265"/>
      <c r="C148" s="265"/>
      <c r="D148" s="265"/>
      <c r="E148" s="406"/>
      <c r="F148" s="203"/>
      <c r="G148" s="12"/>
      <c r="H148" s="265"/>
      <c r="I148" s="265"/>
      <c r="J148" s="265"/>
      <c r="K148" s="265"/>
      <c r="L148" s="265"/>
      <c r="M148" s="265"/>
      <c r="N148" s="265"/>
      <c r="O148" s="878"/>
      <c r="P148" s="772"/>
      <c r="Q148" s="773"/>
    </row>
    <row r="149" spans="1:17">
      <c r="A149" s="265"/>
      <c r="B149" s="265"/>
      <c r="C149" s="265"/>
      <c r="D149" s="265"/>
      <c r="E149" s="406"/>
      <c r="F149" s="203"/>
      <c r="G149" s="12"/>
      <c r="H149" s="265"/>
      <c r="I149" s="265"/>
      <c r="J149" s="265"/>
      <c r="K149" s="265"/>
      <c r="L149" s="265"/>
      <c r="M149" s="265"/>
      <c r="N149" s="265"/>
      <c r="O149" s="878"/>
      <c r="P149" s="772"/>
      <c r="Q149" s="773"/>
    </row>
    <row r="150" spans="1:17">
      <c r="A150" s="265"/>
      <c r="B150" s="265"/>
      <c r="C150" s="265"/>
      <c r="D150" s="265"/>
      <c r="E150" s="406"/>
      <c r="F150" s="203"/>
      <c r="G150" s="12"/>
      <c r="H150" s="265"/>
      <c r="I150" s="265"/>
      <c r="J150" s="265"/>
      <c r="K150" s="265"/>
      <c r="L150" s="265"/>
      <c r="M150" s="265"/>
      <c r="N150" s="265"/>
      <c r="O150" s="878"/>
      <c r="P150" s="772"/>
      <c r="Q150" s="773"/>
    </row>
  </sheetData>
  <mergeCells count="180">
    <mergeCell ref="Q94:Q95"/>
    <mergeCell ref="A94:A95"/>
    <mergeCell ref="B94:B95"/>
    <mergeCell ref="C94:C95"/>
    <mergeCell ref="D94:D95"/>
    <mergeCell ref="E94:E95"/>
    <mergeCell ref="F94:F95"/>
    <mergeCell ref="N94:N95"/>
    <mergeCell ref="O94:O95"/>
    <mergeCell ref="P94:P95"/>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29:A51"/>
    <mergeCell ref="B29:B51"/>
    <mergeCell ref="C29:C51"/>
    <mergeCell ref="D29:D30"/>
    <mergeCell ref="E29:E51"/>
    <mergeCell ref="F29:F51"/>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A27:A28"/>
    <mergeCell ref="B27:B28"/>
    <mergeCell ref="C27:C28"/>
    <mergeCell ref="D27:D28"/>
    <mergeCell ref="E27:E28"/>
    <mergeCell ref="F27:F28"/>
    <mergeCell ref="C20:C24"/>
    <mergeCell ref="D20:D21"/>
    <mergeCell ref="E20:E24"/>
    <mergeCell ref="F20:F24"/>
    <mergeCell ref="N20:N21"/>
    <mergeCell ref="O20:O21"/>
    <mergeCell ref="N27:N28"/>
    <mergeCell ref="O27:O28"/>
    <mergeCell ref="P27:P28"/>
    <mergeCell ref="Q27:Q28"/>
    <mergeCell ref="O54:O55"/>
    <mergeCell ref="P54:P55"/>
    <mergeCell ref="Q54:Q55"/>
    <mergeCell ref="P20:P21"/>
    <mergeCell ref="Q20:Q21"/>
    <mergeCell ref="D41:D43"/>
    <mergeCell ref="C52:G52"/>
    <mergeCell ref="C53:Q53"/>
    <mergeCell ref="C54:C91"/>
    <mergeCell ref="D54:D55"/>
    <mergeCell ref="E54:E91"/>
    <mergeCell ref="F54:F91"/>
    <mergeCell ref="N54:N55"/>
    <mergeCell ref="P29:P30"/>
    <mergeCell ref="Q29:Q30"/>
    <mergeCell ref="D31:D37"/>
    <mergeCell ref="D38:D40"/>
    <mergeCell ref="E92:E93"/>
    <mergeCell ref="F92:F93"/>
    <mergeCell ref="N92:N93"/>
    <mergeCell ref="O92:O93"/>
    <mergeCell ref="P92:P93"/>
    <mergeCell ref="Q92:Q93"/>
    <mergeCell ref="D80:D81"/>
    <mergeCell ref="D82:D86"/>
    <mergeCell ref="A92:A93"/>
    <mergeCell ref="B92:B93"/>
    <mergeCell ref="C92:C93"/>
    <mergeCell ref="D92:D93"/>
    <mergeCell ref="A54:A91"/>
    <mergeCell ref="B54:B91"/>
    <mergeCell ref="D56:D65"/>
    <mergeCell ref="D67:D72"/>
    <mergeCell ref="D74:D79"/>
    <mergeCell ref="N96:N97"/>
    <mergeCell ref="O96:O97"/>
    <mergeCell ref="P96:P97"/>
    <mergeCell ref="Q96:Q97"/>
    <mergeCell ref="C98:G98"/>
    <mergeCell ref="C99:Q99"/>
    <mergeCell ref="A96:A97"/>
    <mergeCell ref="B96:B97"/>
    <mergeCell ref="C96:C97"/>
    <mergeCell ref="D96:D97"/>
    <mergeCell ref="E96:E97"/>
    <mergeCell ref="F96:F97"/>
    <mergeCell ref="A102:A104"/>
    <mergeCell ref="B102:B104"/>
    <mergeCell ref="C102:C104"/>
    <mergeCell ref="D102:D104"/>
    <mergeCell ref="E102:E104"/>
    <mergeCell ref="F102:F104"/>
    <mergeCell ref="A100:A101"/>
    <mergeCell ref="B100:B101"/>
    <mergeCell ref="C100:C101"/>
    <mergeCell ref="D100:D101"/>
    <mergeCell ref="E100:E101"/>
    <mergeCell ref="F100:F101"/>
    <mergeCell ref="Q105:Q106"/>
    <mergeCell ref="A107:A124"/>
    <mergeCell ref="B107:B124"/>
    <mergeCell ref="C107:C124"/>
    <mergeCell ref="E107:E124"/>
    <mergeCell ref="F107:F124"/>
    <mergeCell ref="G107:G123"/>
    <mergeCell ref="A105:A106"/>
    <mergeCell ref="B105:B106"/>
    <mergeCell ref="C105:C106"/>
    <mergeCell ref="D105:D106"/>
    <mergeCell ref="E105:E106"/>
    <mergeCell ref="F105:F106"/>
    <mergeCell ref="H107:H123"/>
    <mergeCell ref="I107:I123"/>
    <mergeCell ref="J107:J123"/>
    <mergeCell ref="K107:K123"/>
    <mergeCell ref="L107:L123"/>
    <mergeCell ref="M107:M123"/>
    <mergeCell ref="N105:N106"/>
    <mergeCell ref="O105:O106"/>
    <mergeCell ref="P105:P106"/>
    <mergeCell ref="B129:G129"/>
    <mergeCell ref="N129:Q129"/>
    <mergeCell ref="G133:N133"/>
    <mergeCell ref="D134:H134"/>
    <mergeCell ref="I134:L134"/>
    <mergeCell ref="N125:N126"/>
    <mergeCell ref="O125:O126"/>
    <mergeCell ref="P125:P126"/>
    <mergeCell ref="Q125:Q126"/>
    <mergeCell ref="C127:G127"/>
    <mergeCell ref="B128:G128"/>
    <mergeCell ref="D137:H137"/>
    <mergeCell ref="I137:L137"/>
    <mergeCell ref="D138:H138"/>
    <mergeCell ref="I138:L138"/>
    <mergeCell ref="D135:H135"/>
    <mergeCell ref="I135:L135"/>
    <mergeCell ref="D136:H136"/>
    <mergeCell ref="I136:L136"/>
    <mergeCell ref="D142:H142"/>
    <mergeCell ref="I142:L142"/>
    <mergeCell ref="D143:H143"/>
    <mergeCell ref="I143:L143"/>
    <mergeCell ref="D144:H144"/>
    <mergeCell ref="I144:L144"/>
    <mergeCell ref="D139:H139"/>
    <mergeCell ref="I139:L139"/>
    <mergeCell ref="D140:H140"/>
    <mergeCell ref="I140:L140"/>
    <mergeCell ref="D141:H141"/>
    <mergeCell ref="I141:L141"/>
  </mergeCells>
  <pageMargins left="0.7" right="0.7" top="0.75" bottom="0.75" header="0.3" footer="0.3"/>
  <pageSetup paperSize="9" scale="87"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9"/>
  <sheetViews>
    <sheetView topLeftCell="A4" zoomScaleNormal="100" workbookViewId="0">
      <selection activeCell="V6" sqref="V6"/>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ht="43.15" customHeight="1">
      <c r="A1" s="1"/>
      <c r="B1" s="1"/>
      <c r="C1" s="1"/>
      <c r="D1" s="1"/>
      <c r="E1" s="380"/>
      <c r="F1" s="1"/>
      <c r="G1" s="381"/>
      <c r="H1" s="1"/>
      <c r="I1" s="1"/>
      <c r="J1" s="1"/>
      <c r="K1" s="1"/>
      <c r="L1" s="2756"/>
      <c r="M1" s="2756"/>
      <c r="N1" s="2756"/>
      <c r="O1" s="2756"/>
      <c r="P1" s="2756"/>
      <c r="Q1" s="2756"/>
    </row>
    <row r="2" spans="1:17">
      <c r="A2" s="1"/>
      <c r="B2" s="1"/>
      <c r="C2" s="1"/>
      <c r="D2" s="383"/>
      <c r="E2" s="14" t="s">
        <v>271</v>
      </c>
      <c r="F2" s="15"/>
      <c r="G2" s="16"/>
      <c r="H2" s="15"/>
      <c r="I2" s="15"/>
      <c r="J2" s="15"/>
      <c r="K2" s="383"/>
      <c r="L2" s="384"/>
      <c r="M2" s="385"/>
      <c r="N2" s="385"/>
      <c r="O2" s="385"/>
      <c r="P2" s="385"/>
      <c r="Q2" s="385"/>
    </row>
    <row r="3" spans="1:17" ht="13.5" thickBot="1">
      <c r="A3" s="17"/>
      <c r="B3" s="18"/>
      <c r="C3" s="18"/>
      <c r="D3" s="2757" t="s">
        <v>34</v>
      </c>
      <c r="E3" s="2757"/>
      <c r="F3" s="2757"/>
      <c r="G3" s="2757"/>
      <c r="H3" s="2757"/>
      <c r="I3" s="2757"/>
      <c r="J3" s="2757"/>
      <c r="K3" s="2757"/>
      <c r="L3" s="2757"/>
      <c r="M3" s="2757"/>
      <c r="N3" s="2757"/>
      <c r="O3" s="2757"/>
      <c r="P3" s="2757"/>
      <c r="Q3" s="2757"/>
    </row>
    <row r="4" spans="1:17" ht="28.15" customHeight="1">
      <c r="A4" s="2740" t="s">
        <v>0</v>
      </c>
      <c r="B4" s="2742" t="s">
        <v>1</v>
      </c>
      <c r="C4" s="2742" t="s">
        <v>2</v>
      </c>
      <c r="D4" s="2745" t="s">
        <v>3</v>
      </c>
      <c r="E4" s="1993" t="s">
        <v>4</v>
      </c>
      <c r="F4" s="1999" t="s">
        <v>5</v>
      </c>
      <c r="G4" s="1999" t="s">
        <v>6</v>
      </c>
      <c r="H4" s="2748" t="s">
        <v>691</v>
      </c>
      <c r="I4" s="2749"/>
      <c r="J4" s="2749"/>
      <c r="K4" s="2750"/>
      <c r="L4" s="2751" t="s">
        <v>265</v>
      </c>
      <c r="M4" s="2751" t="s">
        <v>692</v>
      </c>
      <c r="N4" s="2030" t="s">
        <v>21</v>
      </c>
      <c r="O4" s="2031"/>
      <c r="P4" s="2031"/>
      <c r="Q4" s="2032"/>
    </row>
    <row r="5" spans="1:17">
      <c r="A5" s="2741"/>
      <c r="B5" s="2743"/>
      <c r="C5" s="2743"/>
      <c r="D5" s="2746"/>
      <c r="E5" s="1994"/>
      <c r="F5" s="2000"/>
      <c r="G5" s="2000"/>
      <c r="H5" s="2033" t="s">
        <v>7</v>
      </c>
      <c r="I5" s="2752" t="s">
        <v>8</v>
      </c>
      <c r="J5" s="2753"/>
      <c r="K5" s="2036" t="s">
        <v>266</v>
      </c>
      <c r="L5" s="2439"/>
      <c r="M5" s="2439"/>
      <c r="N5" s="2038" t="s">
        <v>33</v>
      </c>
      <c r="O5" s="2752" t="s">
        <v>9</v>
      </c>
      <c r="P5" s="2754"/>
      <c r="Q5" s="2755"/>
    </row>
    <row r="6" spans="1:17" ht="113.45" customHeight="1" thickBot="1">
      <c r="A6" s="2034"/>
      <c r="B6" s="2744"/>
      <c r="C6" s="2744"/>
      <c r="D6" s="2747"/>
      <c r="E6" s="1995"/>
      <c r="F6" s="2001"/>
      <c r="G6" s="2001"/>
      <c r="H6" s="2034"/>
      <c r="I6" s="404" t="s">
        <v>7</v>
      </c>
      <c r="J6" s="405" t="s">
        <v>10</v>
      </c>
      <c r="K6" s="2037"/>
      <c r="L6" s="2440"/>
      <c r="M6" s="2440"/>
      <c r="N6" s="2039"/>
      <c r="O6" s="21" t="s">
        <v>55</v>
      </c>
      <c r="P6" s="21" t="s">
        <v>132</v>
      </c>
      <c r="Q6" s="22" t="s">
        <v>686</v>
      </c>
    </row>
    <row r="7" spans="1:17" ht="13.5" thickBot="1">
      <c r="A7" s="23" t="s">
        <v>11</v>
      </c>
      <c r="B7" s="2761" t="s">
        <v>272</v>
      </c>
      <c r="C7" s="2008"/>
      <c r="D7" s="2008"/>
      <c r="E7" s="2008"/>
      <c r="F7" s="2008"/>
      <c r="G7" s="2008"/>
      <c r="H7" s="2008"/>
      <c r="I7" s="2008"/>
      <c r="J7" s="2008"/>
      <c r="K7" s="2008"/>
      <c r="L7" s="2008"/>
      <c r="M7" s="2008"/>
      <c r="N7" s="2008"/>
      <c r="O7" s="2008"/>
      <c r="P7" s="2008"/>
      <c r="Q7" s="2009"/>
    </row>
    <row r="8" spans="1:17" ht="13.5" thickBot="1">
      <c r="A8" s="24" t="s">
        <v>11</v>
      </c>
      <c r="B8" s="25" t="s">
        <v>11</v>
      </c>
      <c r="C8" s="2051" t="s">
        <v>273</v>
      </c>
      <c r="D8" s="2052"/>
      <c r="E8" s="2052"/>
      <c r="F8" s="2052"/>
      <c r="G8" s="2052"/>
      <c r="H8" s="2052"/>
      <c r="I8" s="2052"/>
      <c r="J8" s="2052"/>
      <c r="K8" s="2052"/>
      <c r="L8" s="2052"/>
      <c r="M8" s="2052"/>
      <c r="N8" s="2089"/>
      <c r="O8" s="2089"/>
      <c r="P8" s="2089"/>
      <c r="Q8" s="2090"/>
    </row>
    <row r="9" spans="1:17">
      <c r="A9" s="2374" t="s">
        <v>11</v>
      </c>
      <c r="B9" s="2376" t="s">
        <v>11</v>
      </c>
      <c r="C9" s="2042" t="s">
        <v>11</v>
      </c>
      <c r="D9" s="2044" t="s">
        <v>274</v>
      </c>
      <c r="E9" s="2758" t="s">
        <v>275</v>
      </c>
      <c r="F9" s="2062" t="s">
        <v>276</v>
      </c>
      <c r="G9" s="913" t="s">
        <v>37</v>
      </c>
      <c r="H9" s="414">
        <f>I9+K9</f>
        <v>301.89999999999998</v>
      </c>
      <c r="I9" s="915">
        <v>301.89999999999998</v>
      </c>
      <c r="J9" s="915">
        <v>280.60000000000002</v>
      </c>
      <c r="K9" s="415">
        <v>0</v>
      </c>
      <c r="L9" s="986">
        <v>330</v>
      </c>
      <c r="M9" s="416">
        <v>360</v>
      </c>
      <c r="N9" s="417" t="s">
        <v>277</v>
      </c>
      <c r="O9" s="418" t="s">
        <v>278</v>
      </c>
      <c r="P9" s="418" t="s">
        <v>838</v>
      </c>
      <c r="Q9" s="177">
        <v>180</v>
      </c>
    </row>
    <row r="10" spans="1:17">
      <c r="A10" s="2384"/>
      <c r="B10" s="2075"/>
      <c r="C10" s="2054"/>
      <c r="D10" s="2055"/>
      <c r="E10" s="2759"/>
      <c r="F10" s="2063"/>
      <c r="G10" s="27" t="s">
        <v>56</v>
      </c>
      <c r="H10" s="419">
        <f>I10+K10</f>
        <v>0</v>
      </c>
      <c r="I10" s="28">
        <v>0</v>
      </c>
      <c r="J10" s="28">
        <v>0</v>
      </c>
      <c r="K10" s="420">
        <v>0</v>
      </c>
      <c r="L10" s="29"/>
      <c r="M10" s="408"/>
      <c r="N10" s="421" t="s">
        <v>279</v>
      </c>
      <c r="O10" s="422" t="s">
        <v>57</v>
      </c>
      <c r="P10" s="422" t="s">
        <v>57</v>
      </c>
      <c r="Q10" s="434">
        <v>2</v>
      </c>
    </row>
    <row r="11" spans="1:17" ht="15" customHeight="1">
      <c r="A11" s="2384"/>
      <c r="B11" s="2075"/>
      <c r="C11" s="2054"/>
      <c r="D11" s="2055"/>
      <c r="E11" s="2759"/>
      <c r="F11" s="2063"/>
      <c r="G11" s="27" t="s">
        <v>267</v>
      </c>
      <c r="H11" s="419">
        <f>I11+K11</f>
        <v>23.5</v>
      </c>
      <c r="I11" s="28">
        <v>23.5</v>
      </c>
      <c r="J11" s="28">
        <v>4</v>
      </c>
      <c r="K11" s="420">
        <v>0</v>
      </c>
      <c r="L11" s="29">
        <v>26</v>
      </c>
      <c r="M11" s="408">
        <v>28</v>
      </c>
      <c r="N11" s="423" t="s">
        <v>281</v>
      </c>
      <c r="O11" s="422" t="s">
        <v>282</v>
      </c>
      <c r="P11" s="422" t="s">
        <v>292</v>
      </c>
      <c r="Q11" s="434">
        <v>14000</v>
      </c>
    </row>
    <row r="12" spans="1:17" ht="13.5" thickBot="1">
      <c r="A12" s="2375"/>
      <c r="B12" s="2377"/>
      <c r="C12" s="2043"/>
      <c r="D12" s="2045"/>
      <c r="E12" s="2760"/>
      <c r="F12" s="2064"/>
      <c r="G12" s="914" t="s">
        <v>12</v>
      </c>
      <c r="H12" s="424">
        <f t="shared" ref="H12:M12" si="0">H9+H10+H11</f>
        <v>325.39999999999998</v>
      </c>
      <c r="I12" s="424">
        <f t="shared" si="0"/>
        <v>325.39999999999998</v>
      </c>
      <c r="J12" s="424">
        <f t="shared" si="0"/>
        <v>284.60000000000002</v>
      </c>
      <c r="K12" s="425">
        <f t="shared" si="0"/>
        <v>0</v>
      </c>
      <c r="L12" s="31">
        <f t="shared" si="0"/>
        <v>356</v>
      </c>
      <c r="M12" s="51">
        <f t="shared" si="0"/>
        <v>388</v>
      </c>
      <c r="N12" s="426"/>
      <c r="O12" s="427"/>
      <c r="P12" s="427"/>
      <c r="Q12" s="428"/>
    </row>
    <row r="13" spans="1:17">
      <c r="A13" s="2374" t="s">
        <v>11</v>
      </c>
      <c r="B13" s="2376" t="s">
        <v>11</v>
      </c>
      <c r="C13" s="2042" t="s">
        <v>13</v>
      </c>
      <c r="D13" s="2044" t="s">
        <v>283</v>
      </c>
      <c r="E13" s="2758" t="s">
        <v>284</v>
      </c>
      <c r="F13" s="2062" t="s">
        <v>276</v>
      </c>
      <c r="G13" s="913" t="s">
        <v>37</v>
      </c>
      <c r="H13" s="414">
        <f>I13+K13</f>
        <v>351.3</v>
      </c>
      <c r="I13" s="915">
        <v>351.3</v>
      </c>
      <c r="J13" s="1806">
        <v>308.7</v>
      </c>
      <c r="K13" s="415">
        <v>0</v>
      </c>
      <c r="L13" s="986">
        <v>390</v>
      </c>
      <c r="M13" s="416">
        <v>425</v>
      </c>
      <c r="N13" s="429" t="s">
        <v>277</v>
      </c>
      <c r="O13" s="430">
        <v>148</v>
      </c>
      <c r="P13" s="430">
        <v>148</v>
      </c>
      <c r="Q13" s="1608">
        <v>148</v>
      </c>
    </row>
    <row r="14" spans="1:17">
      <c r="A14" s="2384"/>
      <c r="B14" s="2075"/>
      <c r="C14" s="2054"/>
      <c r="D14" s="2055"/>
      <c r="E14" s="2759"/>
      <c r="F14" s="2063"/>
      <c r="G14" s="27" t="s">
        <v>56</v>
      </c>
      <c r="H14" s="419">
        <f>I14+K14</f>
        <v>0</v>
      </c>
      <c r="I14" s="28">
        <v>0</v>
      </c>
      <c r="J14" s="28">
        <v>0</v>
      </c>
      <c r="K14" s="420">
        <v>0</v>
      </c>
      <c r="L14" s="29"/>
      <c r="M14" s="408"/>
      <c r="N14" s="421" t="s">
        <v>279</v>
      </c>
      <c r="O14" s="431">
        <v>4</v>
      </c>
      <c r="P14" s="431">
        <v>4</v>
      </c>
      <c r="Q14" s="434">
        <v>4</v>
      </c>
    </row>
    <row r="15" spans="1:17" ht="15.6" customHeight="1">
      <c r="A15" s="2384"/>
      <c r="B15" s="2075"/>
      <c r="C15" s="2054"/>
      <c r="D15" s="2055"/>
      <c r="E15" s="2759"/>
      <c r="F15" s="2063"/>
      <c r="G15" s="27" t="s">
        <v>267</v>
      </c>
      <c r="H15" s="419">
        <f>I15+K15</f>
        <v>42</v>
      </c>
      <c r="I15" s="28">
        <v>42</v>
      </c>
      <c r="J15" s="28">
        <v>0</v>
      </c>
      <c r="K15" s="420">
        <v>0</v>
      </c>
      <c r="L15" s="29">
        <v>46</v>
      </c>
      <c r="M15" s="408">
        <v>50</v>
      </c>
      <c r="N15" s="423" t="s">
        <v>285</v>
      </c>
      <c r="O15" s="422" t="s">
        <v>286</v>
      </c>
      <c r="P15" s="422" t="s">
        <v>839</v>
      </c>
      <c r="Q15" s="434">
        <v>11000</v>
      </c>
    </row>
    <row r="16" spans="1:17" ht="13.5" thickBot="1">
      <c r="A16" s="2375"/>
      <c r="B16" s="2377"/>
      <c r="C16" s="2043"/>
      <c r="D16" s="2045"/>
      <c r="E16" s="2760"/>
      <c r="F16" s="2064"/>
      <c r="G16" s="914" t="s">
        <v>12</v>
      </c>
      <c r="H16" s="424">
        <f t="shared" ref="H16:M16" si="1">H13+H14+H15</f>
        <v>393.3</v>
      </c>
      <c r="I16" s="424">
        <f t="shared" si="1"/>
        <v>393.3</v>
      </c>
      <c r="J16" s="424">
        <f t="shared" si="1"/>
        <v>308.7</v>
      </c>
      <c r="K16" s="425">
        <f t="shared" si="1"/>
        <v>0</v>
      </c>
      <c r="L16" s="31">
        <f t="shared" si="1"/>
        <v>436</v>
      </c>
      <c r="M16" s="51">
        <f t="shared" si="1"/>
        <v>475</v>
      </c>
      <c r="N16" s="426"/>
      <c r="O16" s="427"/>
      <c r="P16" s="427"/>
      <c r="Q16" s="428"/>
    </row>
    <row r="17" spans="1:17">
      <c r="A17" s="2374" t="s">
        <v>11</v>
      </c>
      <c r="B17" s="2376" t="s">
        <v>11</v>
      </c>
      <c r="C17" s="2042" t="s">
        <v>35</v>
      </c>
      <c r="D17" s="2044" t="s">
        <v>287</v>
      </c>
      <c r="E17" s="2758" t="s">
        <v>288</v>
      </c>
      <c r="F17" s="2062" t="s">
        <v>276</v>
      </c>
      <c r="G17" s="913" t="s">
        <v>37</v>
      </c>
      <c r="H17" s="1894">
        <f>I17+K17</f>
        <v>1113.9000000000001</v>
      </c>
      <c r="I17" s="1806">
        <v>1113.9000000000001</v>
      </c>
      <c r="J17" s="1806">
        <v>1021.4</v>
      </c>
      <c r="K17" s="415">
        <v>0</v>
      </c>
      <c r="L17" s="986">
        <v>1225</v>
      </c>
      <c r="M17" s="985">
        <v>1340</v>
      </c>
      <c r="N17" s="417" t="s">
        <v>277</v>
      </c>
      <c r="O17" s="418" t="s">
        <v>40</v>
      </c>
      <c r="P17" s="418" t="s">
        <v>40</v>
      </c>
      <c r="Q17" s="177">
        <v>13</v>
      </c>
    </row>
    <row r="18" spans="1:17">
      <c r="A18" s="2384"/>
      <c r="B18" s="2075"/>
      <c r="C18" s="2054"/>
      <c r="D18" s="2055"/>
      <c r="E18" s="2759"/>
      <c r="F18" s="2063"/>
      <c r="G18" s="27" t="s">
        <v>56</v>
      </c>
      <c r="H18" s="419">
        <f>I18+K18</f>
        <v>0</v>
      </c>
      <c r="I18" s="28">
        <v>0</v>
      </c>
      <c r="J18" s="28">
        <v>0</v>
      </c>
      <c r="K18" s="420">
        <v>0</v>
      </c>
      <c r="L18" s="29"/>
      <c r="M18" s="36"/>
      <c r="N18" s="421" t="s">
        <v>279</v>
      </c>
      <c r="O18" s="422" t="s">
        <v>57</v>
      </c>
      <c r="P18" s="422" t="s">
        <v>57</v>
      </c>
      <c r="Q18" s="434">
        <v>2</v>
      </c>
    </row>
    <row r="19" spans="1:17">
      <c r="A19" s="2384"/>
      <c r="B19" s="2075"/>
      <c r="C19" s="2054"/>
      <c r="D19" s="2055"/>
      <c r="E19" s="2759"/>
      <c r="F19" s="2063"/>
      <c r="G19" s="27" t="s">
        <v>267</v>
      </c>
      <c r="H19" s="419">
        <f>I19+K19</f>
        <v>70</v>
      </c>
      <c r="I19" s="1873">
        <v>66</v>
      </c>
      <c r="J19" s="28">
        <v>0</v>
      </c>
      <c r="K19" s="1895">
        <v>4</v>
      </c>
      <c r="L19" s="29">
        <v>77</v>
      </c>
      <c r="M19" s="36">
        <v>85</v>
      </c>
      <c r="N19" s="433" t="s">
        <v>289</v>
      </c>
      <c r="O19" s="422" t="s">
        <v>840</v>
      </c>
      <c r="P19" s="422" t="s">
        <v>841</v>
      </c>
      <c r="Q19" s="434">
        <v>53</v>
      </c>
    </row>
    <row r="20" spans="1:17" ht="25.5">
      <c r="A20" s="2384"/>
      <c r="B20" s="2075"/>
      <c r="C20" s="2054"/>
      <c r="D20" s="2055"/>
      <c r="E20" s="2759"/>
      <c r="F20" s="2063"/>
      <c r="G20" s="27"/>
      <c r="H20" s="419"/>
      <c r="I20" s="28"/>
      <c r="J20" s="28"/>
      <c r="K20" s="420"/>
      <c r="L20" s="29"/>
      <c r="M20" s="36"/>
      <c r="N20" s="423" t="s">
        <v>291</v>
      </c>
      <c r="O20" s="422" t="s">
        <v>818</v>
      </c>
      <c r="P20" s="422" t="s">
        <v>61</v>
      </c>
      <c r="Q20" s="434">
        <v>10</v>
      </c>
    </row>
    <row r="21" spans="1:17" ht="19.149999999999999" customHeight="1" thickBot="1">
      <c r="A21" s="2375"/>
      <c r="B21" s="2377"/>
      <c r="C21" s="2043"/>
      <c r="D21" s="2045"/>
      <c r="E21" s="2760"/>
      <c r="F21" s="2064"/>
      <c r="G21" s="914" t="s">
        <v>12</v>
      </c>
      <c r="H21" s="424">
        <f t="shared" ref="H21:M21" si="2">H17+H18+H19</f>
        <v>1183.9000000000001</v>
      </c>
      <c r="I21" s="424">
        <f t="shared" si="2"/>
        <v>1179.9000000000001</v>
      </c>
      <c r="J21" s="424">
        <f t="shared" si="2"/>
        <v>1021.4</v>
      </c>
      <c r="K21" s="425">
        <f t="shared" si="2"/>
        <v>4</v>
      </c>
      <c r="L21" s="31">
        <f t="shared" si="2"/>
        <v>1302</v>
      </c>
      <c r="M21" s="425">
        <f t="shared" si="2"/>
        <v>1425</v>
      </c>
      <c r="N21" s="435" t="s">
        <v>281</v>
      </c>
      <c r="O21" s="427" t="s">
        <v>849</v>
      </c>
      <c r="P21" s="427" t="s">
        <v>850</v>
      </c>
      <c r="Q21" s="1609">
        <v>12700</v>
      </c>
    </row>
    <row r="22" spans="1:17">
      <c r="A22" s="2374" t="s">
        <v>11</v>
      </c>
      <c r="B22" s="2376" t="s">
        <v>11</v>
      </c>
      <c r="C22" s="2042" t="s">
        <v>58</v>
      </c>
      <c r="D22" s="2044" t="s">
        <v>293</v>
      </c>
      <c r="E22" s="2758" t="s">
        <v>294</v>
      </c>
      <c r="F22" s="2062" t="s">
        <v>276</v>
      </c>
      <c r="G22" s="913" t="s">
        <v>37</v>
      </c>
      <c r="H22" s="1894">
        <f>I22+K22</f>
        <v>217.9</v>
      </c>
      <c r="I22" s="1806">
        <v>217.9</v>
      </c>
      <c r="J22" s="915">
        <v>159.9</v>
      </c>
      <c r="K22" s="415">
        <v>0</v>
      </c>
      <c r="L22" s="986">
        <v>0</v>
      </c>
      <c r="M22" s="416">
        <v>0</v>
      </c>
      <c r="N22" s="436" t="s">
        <v>295</v>
      </c>
      <c r="O22" s="418" t="s">
        <v>297</v>
      </c>
      <c r="P22" s="418" t="s">
        <v>296</v>
      </c>
      <c r="Q22" s="177">
        <v>32</v>
      </c>
    </row>
    <row r="23" spans="1:17">
      <c r="A23" s="2384"/>
      <c r="B23" s="2075"/>
      <c r="C23" s="2054"/>
      <c r="D23" s="2055"/>
      <c r="E23" s="2759"/>
      <c r="F23" s="2063"/>
      <c r="G23" s="27" t="s">
        <v>56</v>
      </c>
      <c r="H23" s="419">
        <f>I23+K23</f>
        <v>0</v>
      </c>
      <c r="I23" s="28">
        <v>0</v>
      </c>
      <c r="J23" s="28">
        <v>0</v>
      </c>
      <c r="K23" s="420">
        <v>0</v>
      </c>
      <c r="L23" s="29"/>
      <c r="M23" s="408"/>
      <c r="N23" s="423" t="s">
        <v>298</v>
      </c>
      <c r="O23" s="422" t="s">
        <v>62</v>
      </c>
      <c r="P23" s="422" t="s">
        <v>842</v>
      </c>
      <c r="Q23" s="434">
        <v>10500</v>
      </c>
    </row>
    <row r="24" spans="1:17" ht="25.5">
      <c r="A24" s="2384"/>
      <c r="B24" s="2075"/>
      <c r="C24" s="2054"/>
      <c r="D24" s="2055"/>
      <c r="E24" s="2759"/>
      <c r="F24" s="2063"/>
      <c r="G24" s="27" t="s">
        <v>267</v>
      </c>
      <c r="H24" s="419">
        <f>I24+K24</f>
        <v>3.5</v>
      </c>
      <c r="I24" s="28">
        <v>3.5</v>
      </c>
      <c r="J24" s="28">
        <v>0</v>
      </c>
      <c r="K24" s="420">
        <v>0</v>
      </c>
      <c r="L24" s="29">
        <v>0</v>
      </c>
      <c r="M24" s="408">
        <v>0</v>
      </c>
      <c r="N24" s="423" t="s">
        <v>300</v>
      </c>
      <c r="O24" s="422" t="s">
        <v>61</v>
      </c>
      <c r="P24" s="422" t="s">
        <v>61</v>
      </c>
      <c r="Q24" s="434">
        <v>11</v>
      </c>
    </row>
    <row r="25" spans="1:17" ht="13.5" thickBot="1">
      <c r="A25" s="2375"/>
      <c r="B25" s="2377"/>
      <c r="C25" s="2043"/>
      <c r="D25" s="2045"/>
      <c r="E25" s="2760"/>
      <c r="F25" s="2064"/>
      <c r="G25" s="914" t="s">
        <v>12</v>
      </c>
      <c r="H25" s="424">
        <f t="shared" ref="H25:M25" si="3">H22+H23+H24</f>
        <v>221.4</v>
      </c>
      <c r="I25" s="424">
        <f t="shared" si="3"/>
        <v>221.4</v>
      </c>
      <c r="J25" s="424">
        <f t="shared" si="3"/>
        <v>159.9</v>
      </c>
      <c r="K25" s="424">
        <f t="shared" si="3"/>
        <v>0</v>
      </c>
      <c r="L25" s="31">
        <f t="shared" si="3"/>
        <v>0</v>
      </c>
      <c r="M25" s="51">
        <f t="shared" si="3"/>
        <v>0</v>
      </c>
      <c r="N25" s="435" t="s">
        <v>301</v>
      </c>
      <c r="O25" s="427" t="s">
        <v>302</v>
      </c>
      <c r="P25" s="427" t="s">
        <v>843</v>
      </c>
      <c r="Q25" s="1609">
        <v>3360</v>
      </c>
    </row>
    <row r="26" spans="1:17">
      <c r="A26" s="2374" t="s">
        <v>11</v>
      </c>
      <c r="B26" s="2376" t="s">
        <v>11</v>
      </c>
      <c r="C26" s="2042" t="s">
        <v>38</v>
      </c>
      <c r="D26" s="2044" t="s">
        <v>303</v>
      </c>
      <c r="E26" s="2758" t="s">
        <v>304</v>
      </c>
      <c r="F26" s="2062" t="s">
        <v>276</v>
      </c>
      <c r="G26" s="913" t="s">
        <v>37</v>
      </c>
      <c r="H26" s="414">
        <f>I26+K26</f>
        <v>174.2</v>
      </c>
      <c r="I26" s="915">
        <v>174.2</v>
      </c>
      <c r="J26" s="915">
        <v>161.19999999999999</v>
      </c>
      <c r="K26" s="415">
        <v>0</v>
      </c>
      <c r="L26" s="986">
        <v>190</v>
      </c>
      <c r="M26" s="416">
        <v>210</v>
      </c>
      <c r="N26" s="436" t="s">
        <v>305</v>
      </c>
      <c r="O26" s="1610" t="s">
        <v>290</v>
      </c>
      <c r="P26" s="1610" t="s">
        <v>844</v>
      </c>
      <c r="Q26" s="177">
        <v>72</v>
      </c>
    </row>
    <row r="27" spans="1:17">
      <c r="A27" s="2384"/>
      <c r="B27" s="2075"/>
      <c r="C27" s="2054"/>
      <c r="D27" s="2055"/>
      <c r="E27" s="2759"/>
      <c r="F27" s="2063"/>
      <c r="G27" s="412" t="s">
        <v>56</v>
      </c>
      <c r="H27" s="437">
        <f>I27+K27</f>
        <v>0</v>
      </c>
      <c r="I27" s="438">
        <v>0</v>
      </c>
      <c r="J27" s="438">
        <v>0</v>
      </c>
      <c r="K27" s="439">
        <v>0</v>
      </c>
      <c r="L27" s="440"/>
      <c r="M27" s="441"/>
      <c r="N27" s="423" t="s">
        <v>306</v>
      </c>
      <c r="O27" s="1611" t="s">
        <v>307</v>
      </c>
      <c r="P27" s="1611" t="s">
        <v>296</v>
      </c>
      <c r="Q27" s="434">
        <v>30</v>
      </c>
    </row>
    <row r="28" spans="1:17" ht="16.149999999999999" customHeight="1">
      <c r="A28" s="2384"/>
      <c r="B28" s="2075"/>
      <c r="C28" s="2054"/>
      <c r="D28" s="2055"/>
      <c r="E28" s="2759"/>
      <c r="F28" s="2063"/>
      <c r="G28" s="27" t="s">
        <v>267</v>
      </c>
      <c r="H28" s="1896">
        <f>I28+K28</f>
        <v>157</v>
      </c>
      <c r="I28" s="1873">
        <v>152</v>
      </c>
      <c r="J28" s="28">
        <v>0</v>
      </c>
      <c r="K28" s="420">
        <v>5</v>
      </c>
      <c r="L28" s="442">
        <v>140</v>
      </c>
      <c r="M28" s="443">
        <v>154</v>
      </c>
      <c r="N28" s="423" t="s">
        <v>285</v>
      </c>
      <c r="O28" s="1611" t="s">
        <v>308</v>
      </c>
      <c r="P28" s="1611" t="s">
        <v>309</v>
      </c>
      <c r="Q28" s="434">
        <v>44000</v>
      </c>
    </row>
    <row r="29" spans="1:17" ht="13.5" thickBot="1">
      <c r="A29" s="2375"/>
      <c r="B29" s="2377"/>
      <c r="C29" s="2043"/>
      <c r="D29" s="2045"/>
      <c r="E29" s="2760"/>
      <c r="F29" s="2064"/>
      <c r="G29" s="914" t="s">
        <v>12</v>
      </c>
      <c r="H29" s="424">
        <f t="shared" ref="H29:M29" si="4">H26+H28+H27</f>
        <v>331.2</v>
      </c>
      <c r="I29" s="424">
        <f t="shared" si="4"/>
        <v>326.2</v>
      </c>
      <c r="J29" s="424">
        <f t="shared" si="4"/>
        <v>161.19999999999999</v>
      </c>
      <c r="K29" s="425">
        <f t="shared" si="4"/>
        <v>5</v>
      </c>
      <c r="L29" s="31">
        <f t="shared" si="4"/>
        <v>330</v>
      </c>
      <c r="M29" s="51">
        <f t="shared" si="4"/>
        <v>364</v>
      </c>
      <c r="N29" s="426"/>
      <c r="O29" s="1612"/>
      <c r="P29" s="1612"/>
      <c r="Q29" s="1609"/>
    </row>
    <row r="30" spans="1:17" ht="22.9" customHeight="1">
      <c r="A30" s="2384" t="s">
        <v>11</v>
      </c>
      <c r="B30" s="2075" t="s">
        <v>11</v>
      </c>
      <c r="C30" s="2054" t="s">
        <v>59</v>
      </c>
      <c r="D30" s="2762" t="s">
        <v>310</v>
      </c>
      <c r="E30" s="2759" t="s">
        <v>41</v>
      </c>
      <c r="F30" s="2063" t="s">
        <v>276</v>
      </c>
      <c r="G30" s="1035" t="s">
        <v>37</v>
      </c>
      <c r="H30" s="1892">
        <f>I30+K30</f>
        <v>15</v>
      </c>
      <c r="I30" s="1893">
        <v>15</v>
      </c>
      <c r="J30" s="1033">
        <v>0</v>
      </c>
      <c r="K30" s="444">
        <v>0</v>
      </c>
      <c r="L30" s="1034">
        <v>15</v>
      </c>
      <c r="M30" s="445">
        <v>17</v>
      </c>
      <c r="N30" s="446" t="s">
        <v>311</v>
      </c>
      <c r="O30" s="163">
        <v>9</v>
      </c>
      <c r="P30" s="163">
        <v>10</v>
      </c>
      <c r="Q30" s="177">
        <v>11</v>
      </c>
    </row>
    <row r="31" spans="1:17" ht="13.5" thickBot="1">
      <c r="A31" s="2375"/>
      <c r="B31" s="2377"/>
      <c r="C31" s="2043"/>
      <c r="D31" s="2763"/>
      <c r="E31" s="2760"/>
      <c r="F31" s="2064"/>
      <c r="G31" s="914" t="s">
        <v>12</v>
      </c>
      <c r="H31" s="424">
        <f t="shared" ref="H31:M31" si="5">H30*1</f>
        <v>15</v>
      </c>
      <c r="I31" s="424">
        <f t="shared" si="5"/>
        <v>15</v>
      </c>
      <c r="J31" s="424">
        <f t="shared" si="5"/>
        <v>0</v>
      </c>
      <c r="K31" s="425">
        <f t="shared" si="5"/>
        <v>0</v>
      </c>
      <c r="L31" s="31">
        <f t="shared" si="5"/>
        <v>15</v>
      </c>
      <c r="M31" s="425">
        <f t="shared" si="5"/>
        <v>17</v>
      </c>
      <c r="N31" s="435"/>
      <c r="O31" s="427"/>
      <c r="P31" s="427"/>
      <c r="Q31" s="428"/>
    </row>
    <row r="32" spans="1:17">
      <c r="A32" s="2374" t="s">
        <v>11</v>
      </c>
      <c r="B32" s="2376" t="s">
        <v>11</v>
      </c>
      <c r="C32" s="2042" t="s">
        <v>39</v>
      </c>
      <c r="D32" s="2044" t="s">
        <v>312</v>
      </c>
      <c r="E32" s="2758" t="s">
        <v>41</v>
      </c>
      <c r="F32" s="2062" t="s">
        <v>276</v>
      </c>
      <c r="G32" s="913" t="s">
        <v>37</v>
      </c>
      <c r="H32" s="414"/>
      <c r="I32" s="915"/>
      <c r="J32" s="915"/>
      <c r="K32" s="415"/>
      <c r="L32" s="986">
        <v>5</v>
      </c>
      <c r="M32" s="985">
        <v>8</v>
      </c>
      <c r="N32" s="436" t="s">
        <v>313</v>
      </c>
      <c r="O32" s="163">
        <v>8</v>
      </c>
      <c r="P32" s="418" t="s">
        <v>61</v>
      </c>
      <c r="Q32" s="177">
        <v>10</v>
      </c>
    </row>
    <row r="33" spans="1:17">
      <c r="A33" s="2384"/>
      <c r="B33" s="2075"/>
      <c r="C33" s="2054"/>
      <c r="D33" s="2055"/>
      <c r="E33" s="2759"/>
      <c r="F33" s="2063"/>
      <c r="G33" s="27"/>
      <c r="H33" s="419"/>
      <c r="I33" s="28"/>
      <c r="J33" s="28"/>
      <c r="K33" s="420"/>
      <c r="L33" s="29"/>
      <c r="M33" s="36"/>
      <c r="N33" s="423"/>
      <c r="O33" s="422"/>
      <c r="P33" s="422"/>
      <c r="Q33" s="447"/>
    </row>
    <row r="34" spans="1:17">
      <c r="A34" s="2384"/>
      <c r="B34" s="2075"/>
      <c r="C34" s="2054"/>
      <c r="D34" s="2055"/>
      <c r="E34" s="2759"/>
      <c r="F34" s="2063"/>
      <c r="G34" s="27"/>
      <c r="H34" s="419"/>
      <c r="I34" s="28"/>
      <c r="J34" s="28"/>
      <c r="K34" s="420"/>
      <c r="L34" s="29"/>
      <c r="M34" s="36"/>
      <c r="N34" s="448"/>
      <c r="O34" s="422"/>
      <c r="P34" s="422"/>
      <c r="Q34" s="447"/>
    </row>
    <row r="35" spans="1:17" ht="13.5" thickBot="1">
      <c r="A35" s="2375"/>
      <c r="B35" s="2377"/>
      <c r="C35" s="2043"/>
      <c r="D35" s="2045"/>
      <c r="E35" s="2760"/>
      <c r="F35" s="2064"/>
      <c r="G35" s="914" t="s">
        <v>12</v>
      </c>
      <c r="H35" s="424">
        <f t="shared" ref="H35:M35" si="6">H32*1</f>
        <v>0</v>
      </c>
      <c r="I35" s="424">
        <f t="shared" si="6"/>
        <v>0</v>
      </c>
      <c r="J35" s="424">
        <f t="shared" si="6"/>
        <v>0</v>
      </c>
      <c r="K35" s="425">
        <f t="shared" si="6"/>
        <v>0</v>
      </c>
      <c r="L35" s="31">
        <f t="shared" si="6"/>
        <v>5</v>
      </c>
      <c r="M35" s="425">
        <f t="shared" si="6"/>
        <v>8</v>
      </c>
      <c r="N35" s="426"/>
      <c r="O35" s="427"/>
      <c r="P35" s="427"/>
      <c r="Q35" s="428"/>
    </row>
    <row r="36" spans="1:17">
      <c r="A36" s="2374" t="s">
        <v>11</v>
      </c>
      <c r="B36" s="2376" t="s">
        <v>11</v>
      </c>
      <c r="C36" s="2764" t="s">
        <v>60</v>
      </c>
      <c r="D36" s="2767" t="s">
        <v>314</v>
      </c>
      <c r="E36" s="2770" t="s">
        <v>41</v>
      </c>
      <c r="F36" s="2773" t="s">
        <v>276</v>
      </c>
      <c r="G36" s="449" t="s">
        <v>37</v>
      </c>
      <c r="H36" s="450"/>
      <c r="I36" s="451"/>
      <c r="J36" s="451"/>
      <c r="K36" s="452"/>
      <c r="L36" s="453">
        <v>5</v>
      </c>
      <c r="M36" s="453"/>
      <c r="N36" s="454" t="s">
        <v>315</v>
      </c>
      <c r="O36" s="418"/>
      <c r="P36" s="1613">
        <v>1</v>
      </c>
      <c r="Q36" s="1614"/>
    </row>
    <row r="37" spans="1:17">
      <c r="A37" s="2384"/>
      <c r="B37" s="2075"/>
      <c r="C37" s="2765"/>
      <c r="D37" s="2768"/>
      <c r="E37" s="2771"/>
      <c r="F37" s="2774"/>
      <c r="G37" s="455" t="s">
        <v>12</v>
      </c>
      <c r="H37" s="456">
        <f t="shared" ref="H37:M37" si="7">H36*1</f>
        <v>0</v>
      </c>
      <c r="I37" s="456">
        <f t="shared" si="7"/>
        <v>0</v>
      </c>
      <c r="J37" s="456">
        <f t="shared" si="7"/>
        <v>0</v>
      </c>
      <c r="K37" s="456">
        <f t="shared" si="7"/>
        <v>0</v>
      </c>
      <c r="L37" s="456">
        <f t="shared" si="7"/>
        <v>5</v>
      </c>
      <c r="M37" s="457">
        <f t="shared" si="7"/>
        <v>0</v>
      </c>
      <c r="N37" s="458" t="s">
        <v>316</v>
      </c>
      <c r="O37" s="422"/>
      <c r="P37" s="422"/>
      <c r="Q37" s="447"/>
    </row>
    <row r="38" spans="1:17" ht="13.5" thickBot="1">
      <c r="A38" s="2375"/>
      <c r="B38" s="2377"/>
      <c r="C38" s="2766"/>
      <c r="D38" s="2769"/>
      <c r="E38" s="2772"/>
      <c r="F38" s="2775"/>
      <c r="G38" s="459"/>
      <c r="H38" s="460"/>
      <c r="I38" s="460"/>
      <c r="J38" s="460"/>
      <c r="K38" s="461"/>
      <c r="L38" s="461"/>
      <c r="M38" s="462"/>
      <c r="N38" s="463" t="s">
        <v>317</v>
      </c>
      <c r="O38" s="427"/>
      <c r="P38" s="427"/>
      <c r="Q38" s="428"/>
    </row>
    <row r="39" spans="1:17" ht="25.5">
      <c r="A39" s="2374" t="s">
        <v>11</v>
      </c>
      <c r="B39" s="2376" t="s">
        <v>11</v>
      </c>
      <c r="C39" s="2764" t="s">
        <v>61</v>
      </c>
      <c r="D39" s="2767" t="s">
        <v>318</v>
      </c>
      <c r="E39" s="2770" t="s">
        <v>41</v>
      </c>
      <c r="F39" s="2773" t="s">
        <v>276</v>
      </c>
      <c r="G39" s="449" t="s">
        <v>37</v>
      </c>
      <c r="H39" s="450"/>
      <c r="I39" s="451"/>
      <c r="J39" s="451"/>
      <c r="K39" s="465"/>
      <c r="L39" s="466">
        <v>0</v>
      </c>
      <c r="M39" s="467">
        <v>0</v>
      </c>
      <c r="N39" s="454" t="s">
        <v>319</v>
      </c>
      <c r="O39" s="418" t="s">
        <v>269</v>
      </c>
      <c r="P39" s="418" t="s">
        <v>269</v>
      </c>
      <c r="Q39" s="177">
        <v>5</v>
      </c>
    </row>
    <row r="40" spans="1:17" ht="24" customHeight="1" thickBot="1">
      <c r="A40" s="2375"/>
      <c r="B40" s="2377"/>
      <c r="C40" s="2766"/>
      <c r="D40" s="2769"/>
      <c r="E40" s="2772"/>
      <c r="F40" s="2775"/>
      <c r="G40" s="468" t="s">
        <v>12</v>
      </c>
      <c r="H40" s="469">
        <f t="shared" ref="H40:M40" si="8">H39*1</f>
        <v>0</v>
      </c>
      <c r="I40" s="469">
        <f t="shared" si="8"/>
        <v>0</v>
      </c>
      <c r="J40" s="469">
        <f t="shared" si="8"/>
        <v>0</v>
      </c>
      <c r="K40" s="469">
        <f t="shared" si="8"/>
        <v>0</v>
      </c>
      <c r="L40" s="469">
        <f t="shared" si="8"/>
        <v>0</v>
      </c>
      <c r="M40" s="470">
        <f t="shared" si="8"/>
        <v>0</v>
      </c>
      <c r="N40" s="463"/>
      <c r="O40" s="432"/>
      <c r="P40" s="432"/>
      <c r="Q40" s="464"/>
    </row>
    <row r="41" spans="1:17" s="901" customFormat="1" ht="27" customHeight="1">
      <c r="A41" s="2374" t="s">
        <v>11</v>
      </c>
      <c r="B41" s="2376" t="s">
        <v>11</v>
      </c>
      <c r="C41" s="2764" t="s">
        <v>70</v>
      </c>
      <c r="D41" s="2767" t="s">
        <v>684</v>
      </c>
      <c r="E41" s="2770" t="s">
        <v>41</v>
      </c>
      <c r="F41" s="2773" t="s">
        <v>276</v>
      </c>
      <c r="G41" s="449" t="s">
        <v>37</v>
      </c>
      <c r="H41" s="450">
        <f>I41+K41</f>
        <v>94.3</v>
      </c>
      <c r="I41" s="450">
        <v>88.3</v>
      </c>
      <c r="J41" s="450">
        <v>40.4</v>
      </c>
      <c r="K41" s="450">
        <v>6</v>
      </c>
      <c r="L41" s="450">
        <v>80</v>
      </c>
      <c r="M41" s="450">
        <v>85</v>
      </c>
      <c r="N41" s="1633" t="s">
        <v>855</v>
      </c>
      <c r="O41" s="1634" t="s">
        <v>253</v>
      </c>
      <c r="P41" s="1634"/>
      <c r="Q41" s="1629"/>
    </row>
    <row r="42" spans="1:17" s="901" customFormat="1" ht="27.6" customHeight="1" thickBot="1">
      <c r="A42" s="2375"/>
      <c r="B42" s="2377"/>
      <c r="C42" s="2766"/>
      <c r="D42" s="2769"/>
      <c r="E42" s="2772"/>
      <c r="F42" s="2775"/>
      <c r="G42" s="468" t="s">
        <v>12</v>
      </c>
      <c r="H42" s="469">
        <f t="shared" ref="H42:M42" si="9">H41*1</f>
        <v>94.3</v>
      </c>
      <c r="I42" s="469">
        <f t="shared" si="9"/>
        <v>88.3</v>
      </c>
      <c r="J42" s="469">
        <f t="shared" si="9"/>
        <v>40.4</v>
      </c>
      <c r="K42" s="469">
        <f t="shared" si="9"/>
        <v>6</v>
      </c>
      <c r="L42" s="469">
        <f t="shared" si="9"/>
        <v>80</v>
      </c>
      <c r="M42" s="470">
        <f t="shared" si="9"/>
        <v>85</v>
      </c>
      <c r="N42" s="1632" t="s">
        <v>854</v>
      </c>
      <c r="O42" s="1630" t="s">
        <v>57</v>
      </c>
      <c r="P42" s="1630" t="s">
        <v>57</v>
      </c>
      <c r="Q42" s="1631" t="s">
        <v>57</v>
      </c>
    </row>
    <row r="43" spans="1:17" s="901" customFormat="1" ht="13.5" thickBot="1">
      <c r="A43" s="1190"/>
      <c r="B43" s="933"/>
      <c r="C43" s="1191"/>
      <c r="D43" s="1192"/>
      <c r="E43" s="1193"/>
      <c r="F43" s="1194"/>
      <c r="G43" s="1195"/>
      <c r="H43" s="1196"/>
      <c r="I43" s="1196"/>
      <c r="J43" s="1196"/>
      <c r="K43" s="1196"/>
      <c r="L43" s="1196"/>
      <c r="M43" s="1197"/>
      <c r="N43" s="1198"/>
      <c r="O43" s="1199"/>
      <c r="P43" s="1199"/>
      <c r="Q43" s="1200"/>
    </row>
    <row r="44" spans="1:17" ht="13.5" thickBot="1">
      <c r="A44" s="24" t="s">
        <v>11</v>
      </c>
      <c r="B44" s="918" t="s">
        <v>11</v>
      </c>
      <c r="C44" s="2776" t="s">
        <v>14</v>
      </c>
      <c r="D44" s="2777"/>
      <c r="E44" s="2777"/>
      <c r="F44" s="2777"/>
      <c r="G44" s="2778"/>
      <c r="H44" s="471">
        <f t="shared" ref="H44:M44" si="10">H12+H16+H21+H25+H29+H31+H35+H37+H40+H42</f>
        <v>2564.5</v>
      </c>
      <c r="I44" s="471">
        <f t="shared" si="10"/>
        <v>2549.5</v>
      </c>
      <c r="J44" s="471">
        <f t="shared" si="10"/>
        <v>1976.2</v>
      </c>
      <c r="K44" s="471">
        <f t="shared" si="10"/>
        <v>15</v>
      </c>
      <c r="L44" s="471">
        <f t="shared" si="10"/>
        <v>2529</v>
      </c>
      <c r="M44" s="471">
        <f t="shared" si="10"/>
        <v>2762</v>
      </c>
      <c r="N44" s="472"/>
      <c r="O44" s="473"/>
      <c r="P44" s="473"/>
      <c r="Q44" s="474"/>
    </row>
    <row r="45" spans="1:17" ht="13.5" thickBot="1">
      <c r="A45" s="24" t="s">
        <v>11</v>
      </c>
      <c r="B45" s="912" t="s">
        <v>13</v>
      </c>
      <c r="C45" s="2779" t="s">
        <v>320</v>
      </c>
      <c r="D45" s="2780"/>
      <c r="E45" s="2780"/>
      <c r="F45" s="2780"/>
      <c r="G45" s="2780"/>
      <c r="H45" s="2780"/>
      <c r="I45" s="2780"/>
      <c r="J45" s="2780"/>
      <c r="K45" s="2780"/>
      <c r="L45" s="2780"/>
      <c r="M45" s="2780"/>
      <c r="N45" s="2781"/>
      <c r="O45" s="2781"/>
      <c r="P45" s="2781"/>
      <c r="Q45" s="2782"/>
    </row>
    <row r="46" spans="1:17" ht="23.45" customHeight="1">
      <c r="A46" s="2374" t="s">
        <v>11</v>
      </c>
      <c r="B46" s="2376" t="s">
        <v>13</v>
      </c>
      <c r="C46" s="2764" t="s">
        <v>11</v>
      </c>
      <c r="D46" s="2767" t="s">
        <v>321</v>
      </c>
      <c r="E46" s="2770" t="s">
        <v>322</v>
      </c>
      <c r="F46" s="2773" t="s">
        <v>276</v>
      </c>
      <c r="G46" s="449" t="s">
        <v>37</v>
      </c>
      <c r="H46" s="450">
        <f>I46+K46</f>
        <v>733.8</v>
      </c>
      <c r="I46" s="451">
        <v>730.3</v>
      </c>
      <c r="J46" s="451">
        <v>625.29999999999995</v>
      </c>
      <c r="K46" s="1891">
        <v>3.5</v>
      </c>
      <c r="L46" s="475">
        <v>750</v>
      </c>
      <c r="M46" s="476">
        <v>780</v>
      </c>
      <c r="N46" s="477" t="s">
        <v>323</v>
      </c>
      <c r="O46" s="418" t="s">
        <v>845</v>
      </c>
      <c r="P46" s="163">
        <v>12400</v>
      </c>
      <c r="Q46" s="177">
        <v>12400</v>
      </c>
    </row>
    <row r="47" spans="1:17">
      <c r="A47" s="2384"/>
      <c r="B47" s="2075"/>
      <c r="C47" s="2765"/>
      <c r="D47" s="2768"/>
      <c r="E47" s="2771"/>
      <c r="F47" s="2774"/>
      <c r="G47" s="478" t="s">
        <v>56</v>
      </c>
      <c r="H47" s="479">
        <f>I47+K47</f>
        <v>0</v>
      </c>
      <c r="I47" s="480">
        <v>0</v>
      </c>
      <c r="J47" s="480">
        <v>0</v>
      </c>
      <c r="K47" s="481">
        <v>0</v>
      </c>
      <c r="L47" s="482"/>
      <c r="M47" s="483"/>
      <c r="N47" s="484" t="s">
        <v>324</v>
      </c>
      <c r="O47" s="422" t="s">
        <v>325</v>
      </c>
      <c r="P47" s="422" t="s">
        <v>326</v>
      </c>
      <c r="Q47" s="434">
        <v>4010</v>
      </c>
    </row>
    <row r="48" spans="1:17">
      <c r="A48" s="2384"/>
      <c r="B48" s="2075"/>
      <c r="C48" s="2765"/>
      <c r="D48" s="2768"/>
      <c r="E48" s="2771"/>
      <c r="F48" s="2774"/>
      <c r="G48" s="478" t="s">
        <v>267</v>
      </c>
      <c r="H48" s="479">
        <f>I48+K48</f>
        <v>3</v>
      </c>
      <c r="I48" s="480">
        <v>3</v>
      </c>
      <c r="J48" s="480">
        <v>0</v>
      </c>
      <c r="K48" s="481">
        <v>0</v>
      </c>
      <c r="L48" s="482">
        <v>5</v>
      </c>
      <c r="M48" s="483">
        <v>5</v>
      </c>
      <c r="N48" s="485" t="s">
        <v>327</v>
      </c>
      <c r="O48" s="422" t="s">
        <v>328</v>
      </c>
      <c r="P48" s="422" t="s">
        <v>328</v>
      </c>
      <c r="Q48" s="434">
        <v>62</v>
      </c>
    </row>
    <row r="49" spans="1:17" ht="13.5" thickBot="1">
      <c r="A49" s="2375"/>
      <c r="B49" s="2377"/>
      <c r="C49" s="2766"/>
      <c r="D49" s="2769"/>
      <c r="E49" s="2772"/>
      <c r="F49" s="2775"/>
      <c r="G49" s="468" t="s">
        <v>12</v>
      </c>
      <c r="H49" s="469">
        <f t="shared" ref="H49:M49" si="11">H46+H47+H48</f>
        <v>736.8</v>
      </c>
      <c r="I49" s="469">
        <f t="shared" si="11"/>
        <v>733.3</v>
      </c>
      <c r="J49" s="469">
        <f t="shared" si="11"/>
        <v>625.29999999999995</v>
      </c>
      <c r="K49" s="470">
        <f t="shared" si="11"/>
        <v>3.5</v>
      </c>
      <c r="L49" s="486">
        <f t="shared" si="11"/>
        <v>755</v>
      </c>
      <c r="M49" s="469">
        <f t="shared" si="11"/>
        <v>785</v>
      </c>
      <c r="N49" s="487" t="s">
        <v>329</v>
      </c>
      <c r="O49" s="1615">
        <v>31000</v>
      </c>
      <c r="P49" s="1615">
        <v>31000</v>
      </c>
      <c r="Q49" s="1609">
        <v>31000</v>
      </c>
    </row>
    <row r="50" spans="1:17">
      <c r="A50" s="2374" t="s">
        <v>11</v>
      </c>
      <c r="B50" s="2376" t="s">
        <v>13</v>
      </c>
      <c r="C50" s="2042" t="s">
        <v>13</v>
      </c>
      <c r="D50" s="2044" t="s">
        <v>330</v>
      </c>
      <c r="E50" s="2758" t="s">
        <v>322</v>
      </c>
      <c r="F50" s="2062" t="s">
        <v>276</v>
      </c>
      <c r="G50" s="913" t="s">
        <v>37</v>
      </c>
      <c r="H50" s="414"/>
      <c r="I50" s="915"/>
      <c r="J50" s="915"/>
      <c r="K50" s="415"/>
      <c r="L50" s="986"/>
      <c r="M50" s="488"/>
      <c r="N50" s="1181" t="s">
        <v>331</v>
      </c>
      <c r="O50" s="1610" t="s">
        <v>846</v>
      </c>
      <c r="P50" s="1610" t="s">
        <v>135</v>
      </c>
      <c r="Q50" s="177">
        <v>400</v>
      </c>
    </row>
    <row r="51" spans="1:17">
      <c r="A51" s="2384"/>
      <c r="B51" s="2075"/>
      <c r="C51" s="2054"/>
      <c r="D51" s="2055"/>
      <c r="E51" s="2759"/>
      <c r="F51" s="2063"/>
      <c r="G51" s="27"/>
      <c r="H51" s="419"/>
      <c r="I51" s="28"/>
      <c r="J51" s="28"/>
      <c r="K51" s="420"/>
      <c r="L51" s="29"/>
      <c r="M51" s="489"/>
      <c r="N51" s="2785" t="s">
        <v>333</v>
      </c>
      <c r="O51" s="2787" t="s">
        <v>332</v>
      </c>
      <c r="P51" s="2787" t="s">
        <v>670</v>
      </c>
      <c r="Q51" s="2783">
        <v>150</v>
      </c>
    </row>
    <row r="52" spans="1:17" ht="13.5" thickBot="1">
      <c r="A52" s="2375"/>
      <c r="B52" s="2377"/>
      <c r="C52" s="2043"/>
      <c r="D52" s="2045"/>
      <c r="E52" s="2760"/>
      <c r="F52" s="2064"/>
      <c r="G52" s="914" t="s">
        <v>12</v>
      </c>
      <c r="H52" s="424">
        <f t="shared" ref="H52:M52" si="12">H50*1</f>
        <v>0</v>
      </c>
      <c r="I52" s="424">
        <f t="shared" si="12"/>
        <v>0</v>
      </c>
      <c r="J52" s="424">
        <f t="shared" si="12"/>
        <v>0</v>
      </c>
      <c r="K52" s="425">
        <f t="shared" si="12"/>
        <v>0</v>
      </c>
      <c r="L52" s="31">
        <f t="shared" si="12"/>
        <v>0</v>
      </c>
      <c r="M52" s="424">
        <f t="shared" si="12"/>
        <v>0</v>
      </c>
      <c r="N52" s="2786"/>
      <c r="O52" s="2788"/>
      <c r="P52" s="2788"/>
      <c r="Q52" s="2784"/>
    </row>
    <row r="53" spans="1:17" ht="25.5">
      <c r="A53" s="2374" t="s">
        <v>11</v>
      </c>
      <c r="B53" s="2376" t="s">
        <v>13</v>
      </c>
      <c r="C53" s="2042" t="s">
        <v>35</v>
      </c>
      <c r="D53" s="2044" t="s">
        <v>334</v>
      </c>
      <c r="E53" s="2758" t="s">
        <v>41</v>
      </c>
      <c r="F53" s="2062" t="s">
        <v>276</v>
      </c>
      <c r="G53" s="913" t="s">
        <v>37</v>
      </c>
      <c r="H53" s="414"/>
      <c r="I53" s="915"/>
      <c r="J53" s="915"/>
      <c r="K53" s="415"/>
      <c r="L53" s="986"/>
      <c r="M53" s="986"/>
      <c r="N53" s="490" t="s">
        <v>335</v>
      </c>
      <c r="O53" s="418"/>
      <c r="P53" s="418"/>
      <c r="Q53" s="1614"/>
    </row>
    <row r="54" spans="1:17" ht="13.5" thickBot="1">
      <c r="A54" s="2375"/>
      <c r="B54" s="2377"/>
      <c r="C54" s="2043"/>
      <c r="D54" s="2045"/>
      <c r="E54" s="2760"/>
      <c r="F54" s="2064"/>
      <c r="G54" s="914" t="s">
        <v>12</v>
      </c>
      <c r="H54" s="424">
        <f t="shared" ref="H54:M54" si="13">H53*1</f>
        <v>0</v>
      </c>
      <c r="I54" s="424">
        <f t="shared" si="13"/>
        <v>0</v>
      </c>
      <c r="J54" s="424">
        <f t="shared" si="13"/>
        <v>0</v>
      </c>
      <c r="K54" s="425">
        <f t="shared" si="13"/>
        <v>0</v>
      </c>
      <c r="L54" s="31">
        <f t="shared" si="13"/>
        <v>0</v>
      </c>
      <c r="M54" s="31">
        <f t="shared" si="13"/>
        <v>0</v>
      </c>
      <c r="N54" s="491" t="s">
        <v>336</v>
      </c>
      <c r="O54" s="427" t="s">
        <v>57</v>
      </c>
      <c r="P54" s="427" t="s">
        <v>253</v>
      </c>
      <c r="Q54" s="1609"/>
    </row>
    <row r="55" spans="1:17">
      <c r="A55" s="2374" t="s">
        <v>11</v>
      </c>
      <c r="B55" s="2376" t="s">
        <v>13</v>
      </c>
      <c r="C55" s="2042" t="s">
        <v>58</v>
      </c>
      <c r="D55" s="2044" t="s">
        <v>337</v>
      </c>
      <c r="E55" s="2758" t="s">
        <v>41</v>
      </c>
      <c r="F55" s="2062" t="s">
        <v>276</v>
      </c>
      <c r="G55" s="913" t="s">
        <v>37</v>
      </c>
      <c r="H55" s="414"/>
      <c r="I55" s="915"/>
      <c r="J55" s="915"/>
      <c r="K55" s="415"/>
      <c r="L55" s="986"/>
      <c r="M55" s="416"/>
      <c r="N55" s="492" t="s">
        <v>338</v>
      </c>
      <c r="O55" s="418" t="s">
        <v>269</v>
      </c>
      <c r="P55" s="418" t="s">
        <v>253</v>
      </c>
      <c r="Q55" s="1616"/>
    </row>
    <row r="56" spans="1:17">
      <c r="A56" s="2384"/>
      <c r="B56" s="2075"/>
      <c r="C56" s="2054"/>
      <c r="D56" s="2055"/>
      <c r="E56" s="2759"/>
      <c r="F56" s="2063"/>
      <c r="G56" s="27"/>
      <c r="H56" s="419"/>
      <c r="I56" s="28"/>
      <c r="J56" s="28"/>
      <c r="K56" s="420"/>
      <c r="L56" s="29"/>
      <c r="M56" s="408"/>
      <c r="N56" s="1032"/>
      <c r="O56" s="422"/>
      <c r="P56" s="422"/>
      <c r="Q56" s="447"/>
    </row>
    <row r="57" spans="1:17" ht="13.5" thickBot="1">
      <c r="A57" s="2375"/>
      <c r="B57" s="2377"/>
      <c r="C57" s="2043"/>
      <c r="D57" s="2045"/>
      <c r="E57" s="2760"/>
      <c r="F57" s="2064"/>
      <c r="G57" s="914" t="s">
        <v>12</v>
      </c>
      <c r="H57" s="424">
        <f t="shared" ref="H57:M57" si="14">H55*1</f>
        <v>0</v>
      </c>
      <c r="I57" s="424">
        <f t="shared" si="14"/>
        <v>0</v>
      </c>
      <c r="J57" s="424">
        <f t="shared" si="14"/>
        <v>0</v>
      </c>
      <c r="K57" s="424">
        <f t="shared" si="14"/>
        <v>0</v>
      </c>
      <c r="L57" s="424">
        <f t="shared" si="14"/>
        <v>0</v>
      </c>
      <c r="M57" s="425">
        <f t="shared" si="14"/>
        <v>0</v>
      </c>
      <c r="N57" s="493"/>
      <c r="O57" s="427"/>
      <c r="P57" s="427"/>
      <c r="Q57" s="428"/>
    </row>
    <row r="58" spans="1:17">
      <c r="A58" s="2374" t="s">
        <v>11</v>
      </c>
      <c r="B58" s="2376" t="s">
        <v>13</v>
      </c>
      <c r="C58" s="2042" t="s">
        <v>38</v>
      </c>
      <c r="D58" s="2044" t="s">
        <v>339</v>
      </c>
      <c r="E58" s="2758" t="s">
        <v>41</v>
      </c>
      <c r="F58" s="2062" t="s">
        <v>276</v>
      </c>
      <c r="G58" s="913" t="s">
        <v>37</v>
      </c>
      <c r="H58" s="414"/>
      <c r="I58" s="915"/>
      <c r="J58" s="915"/>
      <c r="K58" s="415"/>
      <c r="L58" s="986"/>
      <c r="M58" s="416"/>
      <c r="N58" s="492" t="s">
        <v>340</v>
      </c>
      <c r="O58" s="26" t="s">
        <v>253</v>
      </c>
      <c r="P58" s="26"/>
      <c r="Q58" s="1304"/>
    </row>
    <row r="59" spans="1:17" ht="13.5" thickBot="1">
      <c r="A59" s="2375"/>
      <c r="B59" s="2377"/>
      <c r="C59" s="2043"/>
      <c r="D59" s="2045"/>
      <c r="E59" s="2760"/>
      <c r="F59" s="2064"/>
      <c r="G59" s="914" t="s">
        <v>12</v>
      </c>
      <c r="H59" s="424">
        <f t="shared" ref="H59:M59" si="15">H58*1</f>
        <v>0</v>
      </c>
      <c r="I59" s="424">
        <f t="shared" si="15"/>
        <v>0</v>
      </c>
      <c r="J59" s="424">
        <f t="shared" si="15"/>
        <v>0</v>
      </c>
      <c r="K59" s="424">
        <f t="shared" si="15"/>
        <v>0</v>
      </c>
      <c r="L59" s="424">
        <f t="shared" si="15"/>
        <v>0</v>
      </c>
      <c r="M59" s="425">
        <f t="shared" si="15"/>
        <v>0</v>
      </c>
      <c r="N59" s="493"/>
      <c r="O59" s="498"/>
      <c r="P59" s="498"/>
      <c r="Q59" s="500"/>
    </row>
    <row r="60" spans="1:17" ht="25.5">
      <c r="A60" s="2374" t="s">
        <v>11</v>
      </c>
      <c r="B60" s="2376" t="s">
        <v>13</v>
      </c>
      <c r="C60" s="2042" t="s">
        <v>59</v>
      </c>
      <c r="D60" s="2044" t="s">
        <v>341</v>
      </c>
      <c r="E60" s="2758" t="s">
        <v>41</v>
      </c>
      <c r="F60" s="2062" t="s">
        <v>276</v>
      </c>
      <c r="G60" s="913" t="s">
        <v>37</v>
      </c>
      <c r="H60" s="414">
        <f>I60+K60</f>
        <v>4</v>
      </c>
      <c r="I60" s="915">
        <v>4</v>
      </c>
      <c r="J60" s="915">
        <v>0</v>
      </c>
      <c r="K60" s="415">
        <v>0</v>
      </c>
      <c r="L60" s="986">
        <v>5</v>
      </c>
      <c r="M60" s="416">
        <v>6</v>
      </c>
      <c r="N60" s="492" t="s">
        <v>342</v>
      </c>
      <c r="O60" s="26" t="s">
        <v>280</v>
      </c>
      <c r="P60" s="26" t="s">
        <v>280</v>
      </c>
      <c r="Q60" s="177">
        <v>3</v>
      </c>
    </row>
    <row r="61" spans="1:17">
      <c r="A61" s="2384"/>
      <c r="B61" s="2075"/>
      <c r="C61" s="2054"/>
      <c r="D61" s="2055"/>
      <c r="E61" s="2759"/>
      <c r="F61" s="2063"/>
      <c r="G61" s="27"/>
      <c r="H61" s="419"/>
      <c r="I61" s="28"/>
      <c r="J61" s="28"/>
      <c r="K61" s="420"/>
      <c r="L61" s="29"/>
      <c r="M61" s="408"/>
      <c r="N61" s="495"/>
      <c r="O61" s="496"/>
      <c r="P61" s="496"/>
      <c r="Q61" s="1617"/>
    </row>
    <row r="62" spans="1:17" ht="13.5" thickBot="1">
      <c r="A62" s="2375"/>
      <c r="B62" s="2377"/>
      <c r="C62" s="2043"/>
      <c r="D62" s="2045"/>
      <c r="E62" s="2760"/>
      <c r="F62" s="2064"/>
      <c r="G62" s="914" t="s">
        <v>12</v>
      </c>
      <c r="H62" s="424">
        <f t="shared" ref="H62:M62" si="16">H60*1</f>
        <v>4</v>
      </c>
      <c r="I62" s="424">
        <f t="shared" si="16"/>
        <v>4</v>
      </c>
      <c r="J62" s="424">
        <f t="shared" si="16"/>
        <v>0</v>
      </c>
      <c r="K62" s="424">
        <f t="shared" si="16"/>
        <v>0</v>
      </c>
      <c r="L62" s="424">
        <f t="shared" si="16"/>
        <v>5</v>
      </c>
      <c r="M62" s="425">
        <f t="shared" si="16"/>
        <v>6</v>
      </c>
      <c r="N62" s="497"/>
      <c r="O62" s="498"/>
      <c r="P62" s="498"/>
      <c r="Q62" s="1618"/>
    </row>
    <row r="63" spans="1:17" ht="25.5">
      <c r="A63" s="2374" t="s">
        <v>11</v>
      </c>
      <c r="B63" s="2376" t="s">
        <v>13</v>
      </c>
      <c r="C63" s="2042" t="s">
        <v>39</v>
      </c>
      <c r="D63" s="2044" t="s">
        <v>343</v>
      </c>
      <c r="E63" s="2758" t="s">
        <v>41</v>
      </c>
      <c r="F63" s="2062" t="s">
        <v>276</v>
      </c>
      <c r="G63" s="913" t="s">
        <v>37</v>
      </c>
      <c r="H63" s="414">
        <f>I63+K63</f>
        <v>3</v>
      </c>
      <c r="I63" s="915">
        <v>3</v>
      </c>
      <c r="J63" s="915">
        <v>0</v>
      </c>
      <c r="K63" s="415">
        <v>0</v>
      </c>
      <c r="L63" s="986">
        <v>4</v>
      </c>
      <c r="M63" s="416">
        <v>5</v>
      </c>
      <c r="N63" s="492" t="s">
        <v>344</v>
      </c>
      <c r="O63" s="26" t="s">
        <v>280</v>
      </c>
      <c r="P63" s="26" t="s">
        <v>280</v>
      </c>
      <c r="Q63" s="177">
        <v>3</v>
      </c>
    </row>
    <row r="64" spans="1:17">
      <c r="A64" s="2384"/>
      <c r="B64" s="2075"/>
      <c r="C64" s="2054"/>
      <c r="D64" s="2055"/>
      <c r="E64" s="2759"/>
      <c r="F64" s="2063"/>
      <c r="G64" s="27"/>
      <c r="H64" s="419"/>
      <c r="I64" s="28"/>
      <c r="J64" s="28"/>
      <c r="K64" s="420"/>
      <c r="L64" s="29"/>
      <c r="M64" s="408"/>
      <c r="N64" s="495"/>
      <c r="O64" s="496"/>
      <c r="P64" s="496"/>
      <c r="Q64" s="499"/>
    </row>
    <row r="65" spans="1:17" ht="13.5" thickBot="1">
      <c r="A65" s="2375"/>
      <c r="B65" s="2377"/>
      <c r="C65" s="2043"/>
      <c r="D65" s="2045"/>
      <c r="E65" s="2760"/>
      <c r="F65" s="2064"/>
      <c r="G65" s="914" t="s">
        <v>12</v>
      </c>
      <c r="H65" s="424">
        <f t="shared" ref="H65:M65" si="17">H63*1</f>
        <v>3</v>
      </c>
      <c r="I65" s="424">
        <f t="shared" si="17"/>
        <v>3</v>
      </c>
      <c r="J65" s="424">
        <f t="shared" si="17"/>
        <v>0</v>
      </c>
      <c r="K65" s="424">
        <f t="shared" si="17"/>
        <v>0</v>
      </c>
      <c r="L65" s="424">
        <f t="shared" si="17"/>
        <v>4</v>
      </c>
      <c r="M65" s="425">
        <f t="shared" si="17"/>
        <v>5</v>
      </c>
      <c r="N65" s="497"/>
      <c r="O65" s="498"/>
      <c r="P65" s="498"/>
      <c r="Q65" s="500"/>
    </row>
    <row r="66" spans="1:17" ht="13.5" thickBot="1">
      <c r="A66" s="24" t="s">
        <v>11</v>
      </c>
      <c r="B66" s="918" t="s">
        <v>13</v>
      </c>
      <c r="C66" s="2407" t="s">
        <v>14</v>
      </c>
      <c r="D66" s="2116"/>
      <c r="E66" s="2116"/>
      <c r="F66" s="2116"/>
      <c r="G66" s="2408"/>
      <c r="H66" s="38">
        <f t="shared" ref="H66:M66" si="18">H49+H52+H54+H57+H65+H59+H62</f>
        <v>743.8</v>
      </c>
      <c r="I66" s="38">
        <f t="shared" si="18"/>
        <v>740.3</v>
      </c>
      <c r="J66" s="38">
        <f>J49+J52+J54+J57+J65+J59+J62</f>
        <v>625.29999999999995</v>
      </c>
      <c r="K66" s="38">
        <f t="shared" si="18"/>
        <v>3.5</v>
      </c>
      <c r="L66" s="38">
        <f t="shared" si="18"/>
        <v>764</v>
      </c>
      <c r="M66" s="38">
        <f t="shared" si="18"/>
        <v>796</v>
      </c>
      <c r="N66" s="965"/>
      <c r="O66" s="934"/>
      <c r="P66" s="934"/>
      <c r="Q66" s="935"/>
    </row>
    <row r="67" spans="1:17" ht="13.5" thickBot="1">
      <c r="A67" s="24" t="s">
        <v>11</v>
      </c>
      <c r="B67" s="912" t="s">
        <v>35</v>
      </c>
      <c r="C67" s="2051" t="s">
        <v>345</v>
      </c>
      <c r="D67" s="2052"/>
      <c r="E67" s="2052"/>
      <c r="F67" s="2052"/>
      <c r="G67" s="2052"/>
      <c r="H67" s="2052"/>
      <c r="I67" s="2052"/>
      <c r="J67" s="2052"/>
      <c r="K67" s="2052"/>
      <c r="L67" s="2052"/>
      <c r="M67" s="2052"/>
      <c r="N67" s="2089"/>
      <c r="O67" s="2089"/>
      <c r="P67" s="2089"/>
      <c r="Q67" s="2090"/>
    </row>
    <row r="68" spans="1:17" ht="25.5">
      <c r="A68" s="2374" t="s">
        <v>11</v>
      </c>
      <c r="B68" s="2376" t="s">
        <v>35</v>
      </c>
      <c r="C68" s="2042" t="s">
        <v>11</v>
      </c>
      <c r="D68" s="2044" t="s">
        <v>346</v>
      </c>
      <c r="E68" s="2758" t="s">
        <v>347</v>
      </c>
      <c r="F68" s="2062" t="s">
        <v>276</v>
      </c>
      <c r="G68" s="913" t="s">
        <v>37</v>
      </c>
      <c r="H68" s="1894">
        <f>I68+K68</f>
        <v>415.1</v>
      </c>
      <c r="I68" s="1806">
        <v>415.1</v>
      </c>
      <c r="J68" s="1806">
        <v>353.3</v>
      </c>
      <c r="K68" s="415">
        <v>0</v>
      </c>
      <c r="L68" s="986">
        <v>450</v>
      </c>
      <c r="M68" s="416">
        <v>480</v>
      </c>
      <c r="N68" s="501" t="s">
        <v>348</v>
      </c>
      <c r="O68" s="418" t="s">
        <v>62</v>
      </c>
      <c r="P68" s="163">
        <v>10000</v>
      </c>
      <c r="Q68" s="177">
        <v>12000</v>
      </c>
    </row>
    <row r="69" spans="1:17">
      <c r="A69" s="2384"/>
      <c r="B69" s="2075"/>
      <c r="C69" s="2054"/>
      <c r="D69" s="2055"/>
      <c r="E69" s="2759"/>
      <c r="F69" s="2063"/>
      <c r="G69" s="412" t="s">
        <v>267</v>
      </c>
      <c r="H69" s="437">
        <f>I69+K69</f>
        <v>6</v>
      </c>
      <c r="I69" s="438">
        <v>4</v>
      </c>
      <c r="J69" s="438">
        <v>0</v>
      </c>
      <c r="K69" s="439">
        <v>2</v>
      </c>
      <c r="L69" s="440">
        <v>8</v>
      </c>
      <c r="M69" s="441">
        <v>10</v>
      </c>
      <c r="N69" s="393" t="s">
        <v>349</v>
      </c>
      <c r="O69" s="502">
        <v>10</v>
      </c>
      <c r="P69" s="502">
        <v>1</v>
      </c>
      <c r="Q69" s="503">
        <v>2</v>
      </c>
    </row>
    <row r="70" spans="1:17" ht="25.5">
      <c r="A70" s="2384"/>
      <c r="B70" s="2075"/>
      <c r="C70" s="2054"/>
      <c r="D70" s="2055"/>
      <c r="E70" s="2759"/>
      <c r="F70" s="2063"/>
      <c r="G70" s="27" t="s">
        <v>56</v>
      </c>
      <c r="H70" s="419">
        <f>I70+K70</f>
        <v>0</v>
      </c>
      <c r="I70" s="28">
        <v>0</v>
      </c>
      <c r="J70" s="28">
        <v>0</v>
      </c>
      <c r="K70" s="420">
        <v>0</v>
      </c>
      <c r="L70" s="29"/>
      <c r="M70" s="408"/>
      <c r="N70" s="504" t="s">
        <v>350</v>
      </c>
      <c r="O70" s="422" t="s">
        <v>634</v>
      </c>
      <c r="P70" s="422" t="s">
        <v>299</v>
      </c>
      <c r="Q70" s="503">
        <v>10000</v>
      </c>
    </row>
    <row r="71" spans="1:17" ht="13.5" thickBot="1">
      <c r="A71" s="2375"/>
      <c r="B71" s="2377"/>
      <c r="C71" s="2043"/>
      <c r="D71" s="2045"/>
      <c r="E71" s="2760"/>
      <c r="F71" s="2064"/>
      <c r="G71" s="914" t="s">
        <v>12</v>
      </c>
      <c r="H71" s="424">
        <f t="shared" ref="H71:M71" si="19">H68+H70+H69</f>
        <v>421.1</v>
      </c>
      <c r="I71" s="424">
        <f t="shared" si="19"/>
        <v>419.1</v>
      </c>
      <c r="J71" s="424">
        <f t="shared" si="19"/>
        <v>353.3</v>
      </c>
      <c r="K71" s="425">
        <f t="shared" si="19"/>
        <v>2</v>
      </c>
      <c r="L71" s="31">
        <f t="shared" si="19"/>
        <v>458</v>
      </c>
      <c r="M71" s="51">
        <f t="shared" si="19"/>
        <v>490</v>
      </c>
      <c r="N71" s="394"/>
      <c r="O71" s="1619"/>
      <c r="P71" s="1619"/>
      <c r="Q71" s="1620"/>
    </row>
    <row r="72" spans="1:17" ht="25.5">
      <c r="A72" s="2374" t="s">
        <v>11</v>
      </c>
      <c r="B72" s="2376" t="s">
        <v>35</v>
      </c>
      <c r="C72" s="2042" t="s">
        <v>13</v>
      </c>
      <c r="D72" s="2044" t="s">
        <v>352</v>
      </c>
      <c r="E72" s="2758" t="s">
        <v>41</v>
      </c>
      <c r="F72" s="2062" t="s">
        <v>276</v>
      </c>
      <c r="G72" s="913" t="s">
        <v>37</v>
      </c>
      <c r="H72" s="414"/>
      <c r="I72" s="915"/>
      <c r="J72" s="915"/>
      <c r="K72" s="415"/>
      <c r="L72" s="986"/>
      <c r="M72" s="416"/>
      <c r="N72" s="505" t="s">
        <v>353</v>
      </c>
      <c r="O72" s="1621" t="s">
        <v>269</v>
      </c>
      <c r="P72" s="26" t="s">
        <v>253</v>
      </c>
      <c r="Q72" s="506"/>
    </row>
    <row r="73" spans="1:17" ht="13.5" thickBot="1">
      <c r="A73" s="2375"/>
      <c r="B73" s="2377"/>
      <c r="C73" s="2043"/>
      <c r="D73" s="2045"/>
      <c r="E73" s="2760"/>
      <c r="F73" s="2064"/>
      <c r="G73" s="914" t="s">
        <v>12</v>
      </c>
      <c r="H73" s="424">
        <f t="shared" ref="H73:M73" si="20">H72*1</f>
        <v>0</v>
      </c>
      <c r="I73" s="424">
        <f t="shared" si="20"/>
        <v>0</v>
      </c>
      <c r="J73" s="424">
        <f t="shared" si="20"/>
        <v>0</v>
      </c>
      <c r="K73" s="425">
        <f t="shared" si="20"/>
        <v>0</v>
      </c>
      <c r="L73" s="31">
        <f t="shared" si="20"/>
        <v>0</v>
      </c>
      <c r="M73" s="51">
        <f t="shared" si="20"/>
        <v>0</v>
      </c>
      <c r="N73" s="507"/>
      <c r="O73" s="427"/>
      <c r="P73" s="427"/>
      <c r="Q73" s="428"/>
    </row>
    <row r="74" spans="1:17">
      <c r="A74" s="2374" t="s">
        <v>11</v>
      </c>
      <c r="B74" s="2376" t="s">
        <v>35</v>
      </c>
      <c r="C74" s="2042" t="s">
        <v>35</v>
      </c>
      <c r="D74" s="2044" t="s">
        <v>354</v>
      </c>
      <c r="E74" s="2758" t="s">
        <v>41</v>
      </c>
      <c r="F74" s="2062" t="s">
        <v>276</v>
      </c>
      <c r="G74" s="913" t="s">
        <v>37</v>
      </c>
      <c r="H74" s="414"/>
      <c r="I74" s="915"/>
      <c r="J74" s="915"/>
      <c r="K74" s="415"/>
      <c r="L74" s="986"/>
      <c r="M74" s="416"/>
      <c r="N74" s="417" t="s">
        <v>355</v>
      </c>
      <c r="O74" s="418" t="s">
        <v>280</v>
      </c>
      <c r="P74" s="418" t="s">
        <v>280</v>
      </c>
      <c r="Q74" s="177">
        <v>4</v>
      </c>
    </row>
    <row r="75" spans="1:17" ht="13.5" thickBot="1">
      <c r="A75" s="2375"/>
      <c r="B75" s="2377"/>
      <c r="C75" s="2043"/>
      <c r="D75" s="2045"/>
      <c r="E75" s="2760"/>
      <c r="F75" s="2064"/>
      <c r="G75" s="914" t="s">
        <v>12</v>
      </c>
      <c r="H75" s="424">
        <f t="shared" ref="H75:M75" si="21">H74*1</f>
        <v>0</v>
      </c>
      <c r="I75" s="424">
        <f t="shared" si="21"/>
        <v>0</v>
      </c>
      <c r="J75" s="424">
        <f t="shared" si="21"/>
        <v>0</v>
      </c>
      <c r="K75" s="425">
        <f t="shared" si="21"/>
        <v>0</v>
      </c>
      <c r="L75" s="31">
        <f t="shared" si="21"/>
        <v>0</v>
      </c>
      <c r="M75" s="51">
        <f t="shared" si="21"/>
        <v>0</v>
      </c>
      <c r="N75" s="426"/>
      <c r="O75" s="427"/>
      <c r="P75" s="427"/>
      <c r="Q75" s="428"/>
    </row>
    <row r="76" spans="1:17">
      <c r="A76" s="2374" t="s">
        <v>11</v>
      </c>
      <c r="B76" s="2376" t="s">
        <v>35</v>
      </c>
      <c r="C76" s="2042" t="s">
        <v>36</v>
      </c>
      <c r="D76" s="2044" t="s">
        <v>356</v>
      </c>
      <c r="E76" s="2758" t="s">
        <v>41</v>
      </c>
      <c r="F76" s="2062" t="s">
        <v>276</v>
      </c>
      <c r="G76" s="913" t="s">
        <v>37</v>
      </c>
      <c r="H76" s="414"/>
      <c r="I76" s="915"/>
      <c r="J76" s="915"/>
      <c r="K76" s="415"/>
      <c r="L76" s="986">
        <v>0</v>
      </c>
      <c r="M76" s="986">
        <v>0</v>
      </c>
      <c r="N76" s="508" t="s">
        <v>357</v>
      </c>
      <c r="O76" s="418" t="s">
        <v>358</v>
      </c>
      <c r="P76" s="418" t="s">
        <v>358</v>
      </c>
      <c r="Q76" s="177">
        <v>900</v>
      </c>
    </row>
    <row r="77" spans="1:17">
      <c r="A77" s="2384"/>
      <c r="B77" s="2075"/>
      <c r="C77" s="2054"/>
      <c r="D77" s="2055"/>
      <c r="E77" s="2759"/>
      <c r="F77" s="2063"/>
      <c r="G77" s="27"/>
      <c r="H77" s="419"/>
      <c r="I77" s="28"/>
      <c r="J77" s="28"/>
      <c r="K77" s="420"/>
      <c r="L77" s="29"/>
      <c r="M77" s="29"/>
      <c r="N77" s="509"/>
      <c r="O77" s="422"/>
      <c r="P77" s="422"/>
      <c r="Q77" s="447"/>
    </row>
    <row r="78" spans="1:17" ht="13.5" thickBot="1">
      <c r="A78" s="2375"/>
      <c r="B78" s="2377"/>
      <c r="C78" s="2043"/>
      <c r="D78" s="2045"/>
      <c r="E78" s="2760"/>
      <c r="F78" s="2064"/>
      <c r="G78" s="914" t="s">
        <v>12</v>
      </c>
      <c r="H78" s="424">
        <f t="shared" ref="H78:M78" si="22">H76*1</f>
        <v>0</v>
      </c>
      <c r="I78" s="424">
        <f t="shared" si="22"/>
        <v>0</v>
      </c>
      <c r="J78" s="424">
        <f t="shared" si="22"/>
        <v>0</v>
      </c>
      <c r="K78" s="425">
        <f t="shared" si="22"/>
        <v>0</v>
      </c>
      <c r="L78" s="31">
        <f t="shared" si="22"/>
        <v>0</v>
      </c>
      <c r="M78" s="31">
        <f t="shared" si="22"/>
        <v>0</v>
      </c>
      <c r="N78" s="510"/>
      <c r="O78" s="427"/>
      <c r="P78" s="427"/>
      <c r="Q78" s="428"/>
    </row>
    <row r="79" spans="1:17" ht="13.5" thickBot="1">
      <c r="A79" s="44" t="s">
        <v>11</v>
      </c>
      <c r="B79" s="918" t="s">
        <v>35</v>
      </c>
      <c r="C79" s="2407" t="s">
        <v>14</v>
      </c>
      <c r="D79" s="2116"/>
      <c r="E79" s="2116"/>
      <c r="F79" s="2116"/>
      <c r="G79" s="2408"/>
      <c r="H79" s="923">
        <f t="shared" ref="H79:M79" si="23">H71+H73+H75+H78</f>
        <v>421.1</v>
      </c>
      <c r="I79" s="923">
        <f t="shared" si="23"/>
        <v>419.1</v>
      </c>
      <c r="J79" s="923">
        <f>J71+J73+J75+J78</f>
        <v>353.3</v>
      </c>
      <c r="K79" s="923">
        <f t="shared" si="23"/>
        <v>2</v>
      </c>
      <c r="L79" s="923">
        <f t="shared" si="23"/>
        <v>458</v>
      </c>
      <c r="M79" s="511">
        <f t="shared" si="23"/>
        <v>490</v>
      </c>
      <c r="N79" s="919"/>
      <c r="O79" s="920"/>
      <c r="P79" s="920"/>
      <c r="Q79" s="921"/>
    </row>
    <row r="80" spans="1:17" ht="13.5" thickBot="1">
      <c r="A80" s="512" t="s">
        <v>11</v>
      </c>
      <c r="B80" s="912" t="s">
        <v>36</v>
      </c>
      <c r="C80" s="2051" t="s">
        <v>359</v>
      </c>
      <c r="D80" s="2052"/>
      <c r="E80" s="2052"/>
      <c r="F80" s="2052"/>
      <c r="G80" s="2052"/>
      <c r="H80" s="2052"/>
      <c r="I80" s="2052"/>
      <c r="J80" s="2052"/>
      <c r="K80" s="2052"/>
      <c r="L80" s="2052"/>
      <c r="M80" s="2052"/>
      <c r="N80" s="2089"/>
      <c r="O80" s="2089"/>
      <c r="P80" s="2089"/>
      <c r="Q80" s="2090"/>
    </row>
    <row r="81" spans="1:17">
      <c r="A81" s="2374" t="s">
        <v>11</v>
      </c>
      <c r="B81" s="2376" t="s">
        <v>36</v>
      </c>
      <c r="C81" s="2042" t="s">
        <v>35</v>
      </c>
      <c r="D81" s="2044" t="s">
        <v>360</v>
      </c>
      <c r="E81" s="2758" t="s">
        <v>41</v>
      </c>
      <c r="F81" s="2062" t="s">
        <v>361</v>
      </c>
      <c r="G81" s="913" t="s">
        <v>37</v>
      </c>
      <c r="H81" s="414">
        <v>0</v>
      </c>
      <c r="I81" s="915"/>
      <c r="J81" s="915"/>
      <c r="K81" s="415"/>
      <c r="L81" s="986"/>
      <c r="M81" s="416"/>
      <c r="N81" s="513" t="s">
        <v>362</v>
      </c>
      <c r="O81" s="26" t="s">
        <v>57</v>
      </c>
      <c r="P81" s="26" t="s">
        <v>57</v>
      </c>
      <c r="Q81" s="177">
        <v>2</v>
      </c>
    </row>
    <row r="82" spans="1:17">
      <c r="A82" s="2384"/>
      <c r="B82" s="2075"/>
      <c r="C82" s="2054"/>
      <c r="D82" s="2055"/>
      <c r="E82" s="2759"/>
      <c r="F82" s="2063"/>
      <c r="G82" s="27"/>
      <c r="H82" s="419"/>
      <c r="I82" s="28"/>
      <c r="J82" s="28"/>
      <c r="K82" s="420"/>
      <c r="L82" s="29"/>
      <c r="M82" s="408"/>
      <c r="N82" s="514"/>
      <c r="O82" s="1622"/>
      <c r="P82" s="1623"/>
      <c r="Q82" s="1624"/>
    </row>
    <row r="83" spans="1:17" ht="13.5" thickBot="1">
      <c r="A83" s="2375"/>
      <c r="B83" s="2377"/>
      <c r="C83" s="2043"/>
      <c r="D83" s="2045"/>
      <c r="E83" s="2760"/>
      <c r="F83" s="2064"/>
      <c r="G83" s="914" t="s">
        <v>12</v>
      </c>
      <c r="H83" s="424">
        <f t="shared" ref="H83:M83" si="24">H81*1</f>
        <v>0</v>
      </c>
      <c r="I83" s="424">
        <f t="shared" si="24"/>
        <v>0</v>
      </c>
      <c r="J83" s="424">
        <f t="shared" si="24"/>
        <v>0</v>
      </c>
      <c r="K83" s="425">
        <f t="shared" si="24"/>
        <v>0</v>
      </c>
      <c r="L83" s="31">
        <f t="shared" si="24"/>
        <v>0</v>
      </c>
      <c r="M83" s="51">
        <f t="shared" si="24"/>
        <v>0</v>
      </c>
      <c r="N83" s="515"/>
      <c r="O83" s="498"/>
      <c r="P83" s="498"/>
      <c r="Q83" s="500"/>
    </row>
    <row r="84" spans="1:17" ht="25.5">
      <c r="A84" s="2374" t="s">
        <v>11</v>
      </c>
      <c r="B84" s="2376" t="s">
        <v>36</v>
      </c>
      <c r="C84" s="2042" t="s">
        <v>58</v>
      </c>
      <c r="D84" s="2793" t="s">
        <v>363</v>
      </c>
      <c r="E84" s="2758" t="s">
        <v>41</v>
      </c>
      <c r="F84" s="2104" t="s">
        <v>276</v>
      </c>
      <c r="G84" s="913" t="s">
        <v>37</v>
      </c>
      <c r="H84" s="1894">
        <f>I84+K84</f>
        <v>77</v>
      </c>
      <c r="I84" s="1806">
        <v>77</v>
      </c>
      <c r="J84" s="915"/>
      <c r="K84" s="415"/>
      <c r="L84" s="986">
        <v>85</v>
      </c>
      <c r="M84" s="416">
        <v>95</v>
      </c>
      <c r="N84" s="454" t="s">
        <v>364</v>
      </c>
      <c r="O84" s="26" t="s">
        <v>296</v>
      </c>
      <c r="P84" s="26" t="s">
        <v>296</v>
      </c>
      <c r="Q84" s="177">
        <v>30</v>
      </c>
    </row>
    <row r="85" spans="1:17">
      <c r="A85" s="2384"/>
      <c r="B85" s="2075"/>
      <c r="C85" s="2054"/>
      <c r="D85" s="2794"/>
      <c r="E85" s="2759"/>
      <c r="F85" s="2105"/>
      <c r="G85" s="27"/>
      <c r="H85" s="419"/>
      <c r="I85" s="28"/>
      <c r="J85" s="28"/>
      <c r="K85" s="420"/>
      <c r="L85" s="29"/>
      <c r="M85" s="408"/>
      <c r="N85" s="516" t="s">
        <v>365</v>
      </c>
      <c r="O85" s="496" t="s">
        <v>280</v>
      </c>
      <c r="P85" s="496" t="s">
        <v>280</v>
      </c>
      <c r="Q85" s="434">
        <v>3</v>
      </c>
    </row>
    <row r="86" spans="1:17" ht="13.5" thickBot="1">
      <c r="A86" s="2375"/>
      <c r="B86" s="2377"/>
      <c r="C86" s="2043"/>
      <c r="D86" s="2795"/>
      <c r="E86" s="2760"/>
      <c r="F86" s="2796"/>
      <c r="G86" s="914" t="s">
        <v>12</v>
      </c>
      <c r="H86" s="424">
        <f t="shared" ref="H86:M86" si="25">H84*1</f>
        <v>77</v>
      </c>
      <c r="I86" s="424">
        <f t="shared" si="25"/>
        <v>77</v>
      </c>
      <c r="J86" s="424">
        <f t="shared" si="25"/>
        <v>0</v>
      </c>
      <c r="K86" s="425">
        <f t="shared" si="25"/>
        <v>0</v>
      </c>
      <c r="L86" s="31">
        <f t="shared" si="25"/>
        <v>85</v>
      </c>
      <c r="M86" s="51">
        <f t="shared" si="25"/>
        <v>95</v>
      </c>
      <c r="N86" s="426"/>
      <c r="O86" s="498"/>
      <c r="P86" s="498"/>
      <c r="Q86" s="494"/>
    </row>
    <row r="87" spans="1:17" ht="13.5" thickBot="1">
      <c r="A87" s="512" t="s">
        <v>11</v>
      </c>
      <c r="B87" s="918" t="s">
        <v>36</v>
      </c>
      <c r="C87" s="2407" t="s">
        <v>14</v>
      </c>
      <c r="D87" s="2116"/>
      <c r="E87" s="2116"/>
      <c r="F87" s="2116"/>
      <c r="G87" s="2408"/>
      <c r="H87" s="38">
        <f t="shared" ref="H87:M87" si="26">H83+H86</f>
        <v>77</v>
      </c>
      <c r="I87" s="38">
        <f t="shared" si="26"/>
        <v>77</v>
      </c>
      <c r="J87" s="38">
        <f t="shared" si="26"/>
        <v>0</v>
      </c>
      <c r="K87" s="517">
        <f t="shared" si="26"/>
        <v>0</v>
      </c>
      <c r="L87" s="518">
        <f t="shared" si="26"/>
        <v>85</v>
      </c>
      <c r="M87" s="518">
        <f t="shared" si="26"/>
        <v>95</v>
      </c>
      <c r="N87" s="919"/>
      <c r="O87" s="920"/>
      <c r="P87" s="920"/>
      <c r="Q87" s="921"/>
    </row>
    <row r="88" spans="1:17" ht="13.5" thickBot="1">
      <c r="A88" s="24" t="s">
        <v>11</v>
      </c>
      <c r="B88" s="912" t="s">
        <v>58</v>
      </c>
      <c r="C88" s="2789" t="s">
        <v>366</v>
      </c>
      <c r="D88" s="2098"/>
      <c r="E88" s="2098"/>
      <c r="F88" s="2098"/>
      <c r="G88" s="2098"/>
      <c r="H88" s="2098"/>
      <c r="I88" s="2098"/>
      <c r="J88" s="2098"/>
      <c r="K88" s="2098"/>
      <c r="L88" s="2098"/>
      <c r="M88" s="2098"/>
      <c r="N88" s="2098"/>
      <c r="O88" s="2098"/>
      <c r="P88" s="2098"/>
      <c r="Q88" s="2099"/>
    </row>
    <row r="89" spans="1:17" ht="26.25" thickBot="1">
      <c r="A89" s="2790" t="s">
        <v>11</v>
      </c>
      <c r="B89" s="2376" t="s">
        <v>58</v>
      </c>
      <c r="C89" s="2042" t="s">
        <v>11</v>
      </c>
      <c r="D89" s="2044" t="s">
        <v>367</v>
      </c>
      <c r="E89" s="2758" t="s">
        <v>368</v>
      </c>
      <c r="F89" s="2062" t="s">
        <v>276</v>
      </c>
      <c r="G89" s="913" t="s">
        <v>37</v>
      </c>
      <c r="H89" s="414">
        <f>I89+K89</f>
        <v>764.8</v>
      </c>
      <c r="I89" s="915">
        <v>764.8</v>
      </c>
      <c r="J89" s="1806">
        <v>498.9</v>
      </c>
      <c r="K89" s="415">
        <v>0</v>
      </c>
      <c r="L89" s="416">
        <v>840</v>
      </c>
      <c r="M89" s="986">
        <v>925</v>
      </c>
      <c r="N89" s="492" t="s">
        <v>369</v>
      </c>
      <c r="O89" s="418" t="s">
        <v>847</v>
      </c>
      <c r="P89" s="418" t="s">
        <v>848</v>
      </c>
      <c r="Q89" s="177">
        <v>435</v>
      </c>
    </row>
    <row r="90" spans="1:17">
      <c r="A90" s="2791"/>
      <c r="B90" s="2075"/>
      <c r="C90" s="2054"/>
      <c r="D90" s="2055"/>
      <c r="E90" s="2759"/>
      <c r="F90" s="2063"/>
      <c r="G90" s="519" t="s">
        <v>370</v>
      </c>
      <c r="H90" s="414">
        <f>I90+K90</f>
        <v>0</v>
      </c>
      <c r="I90" s="520">
        <v>0</v>
      </c>
      <c r="J90" s="520">
        <v>0</v>
      </c>
      <c r="K90" s="521">
        <v>0</v>
      </c>
      <c r="L90" s="522"/>
      <c r="M90" s="523"/>
      <c r="N90" s="524"/>
      <c r="O90" s="525"/>
      <c r="P90" s="525"/>
      <c r="Q90" s="526"/>
    </row>
    <row r="91" spans="1:17">
      <c r="A91" s="2791"/>
      <c r="B91" s="2075"/>
      <c r="C91" s="2054"/>
      <c r="D91" s="2055"/>
      <c r="E91" s="2759"/>
      <c r="F91" s="2063"/>
      <c r="G91" s="412" t="s">
        <v>267</v>
      </c>
      <c r="H91" s="437">
        <f>I91+K91</f>
        <v>135</v>
      </c>
      <c r="I91" s="437">
        <v>128.80000000000001</v>
      </c>
      <c r="J91" s="437">
        <v>0</v>
      </c>
      <c r="K91" s="527">
        <v>6.2</v>
      </c>
      <c r="L91" s="441">
        <v>150</v>
      </c>
      <c r="M91" s="440">
        <v>165</v>
      </c>
      <c r="N91" s="524"/>
      <c r="O91" s="525"/>
      <c r="P91" s="525"/>
      <c r="Q91" s="526"/>
    </row>
    <row r="92" spans="1:17" ht="13.5" thickBot="1">
      <c r="A92" s="2792"/>
      <c r="B92" s="2377"/>
      <c r="C92" s="2043"/>
      <c r="D92" s="2045"/>
      <c r="E92" s="2760"/>
      <c r="F92" s="2064"/>
      <c r="G92" s="914" t="s">
        <v>12</v>
      </c>
      <c r="H92" s="424">
        <f>SUM(H89:H91)</f>
        <v>899.8</v>
      </c>
      <c r="I92" s="424">
        <f>I89+I91+I90</f>
        <v>893.59999999999991</v>
      </c>
      <c r="J92" s="424">
        <f>J89+J91+J90</f>
        <v>498.9</v>
      </c>
      <c r="K92" s="425">
        <f>K89+K91+K90</f>
        <v>6.2</v>
      </c>
      <c r="L92" s="51">
        <f>L89+L91+L90</f>
        <v>990</v>
      </c>
      <c r="M92" s="31">
        <f>M89+M91+M90</f>
        <v>1090</v>
      </c>
      <c r="N92" s="528"/>
      <c r="O92" s="529"/>
      <c r="P92" s="529"/>
      <c r="Q92" s="530"/>
    </row>
    <row r="93" spans="1:17">
      <c r="A93" s="2790" t="s">
        <v>11</v>
      </c>
      <c r="B93" s="2376" t="s">
        <v>58</v>
      </c>
      <c r="C93" s="2042" t="s">
        <v>13</v>
      </c>
      <c r="D93" s="2767" t="s">
        <v>371</v>
      </c>
      <c r="E93" s="2758" t="s">
        <v>41</v>
      </c>
      <c r="F93" s="2062" t="s">
        <v>276</v>
      </c>
      <c r="G93" s="913" t="s">
        <v>37</v>
      </c>
      <c r="H93" s="414"/>
      <c r="I93" s="915"/>
      <c r="J93" s="915"/>
      <c r="K93" s="415"/>
      <c r="L93" s="986"/>
      <c r="M93" s="416"/>
      <c r="N93" s="454" t="s">
        <v>372</v>
      </c>
      <c r="O93" s="418" t="s">
        <v>280</v>
      </c>
      <c r="P93" s="418" t="s">
        <v>270</v>
      </c>
      <c r="Q93" s="1625">
        <v>5</v>
      </c>
    </row>
    <row r="94" spans="1:17" ht="13.5" thickBot="1">
      <c r="A94" s="2792"/>
      <c r="B94" s="2377"/>
      <c r="C94" s="2043"/>
      <c r="D94" s="2769"/>
      <c r="E94" s="2760"/>
      <c r="F94" s="2064"/>
      <c r="G94" s="914" t="s">
        <v>12</v>
      </c>
      <c r="H94" s="424">
        <f>H93*1</f>
        <v>0</v>
      </c>
      <c r="I94" s="46"/>
      <c r="J94" s="46"/>
      <c r="K94" s="47"/>
      <c r="L94" s="31"/>
      <c r="M94" s="51"/>
      <c r="N94" s="687"/>
      <c r="O94" s="1626"/>
      <c r="P94" s="1626"/>
      <c r="Q94" s="1627"/>
    </row>
    <row r="95" spans="1:17">
      <c r="A95" s="2790" t="s">
        <v>11</v>
      </c>
      <c r="B95" s="2376" t="s">
        <v>58</v>
      </c>
      <c r="C95" s="2042" t="s">
        <v>35</v>
      </c>
      <c r="D95" s="2044" t="s">
        <v>373</v>
      </c>
      <c r="E95" s="2758" t="s">
        <v>41</v>
      </c>
      <c r="F95" s="2062" t="s">
        <v>276</v>
      </c>
      <c r="G95" s="913" t="s">
        <v>37</v>
      </c>
      <c r="H95" s="414">
        <f>I95+K95</f>
        <v>0</v>
      </c>
      <c r="I95" s="915">
        <v>0</v>
      </c>
      <c r="J95" s="915">
        <v>0</v>
      </c>
      <c r="K95" s="415">
        <v>0</v>
      </c>
      <c r="L95" s="416">
        <v>0</v>
      </c>
      <c r="M95" s="986">
        <v>0</v>
      </c>
      <c r="N95" s="531" t="s">
        <v>313</v>
      </c>
      <c r="O95" s="26" t="s">
        <v>270</v>
      </c>
      <c r="P95" s="26" t="s">
        <v>269</v>
      </c>
      <c r="Q95" s="1628">
        <v>5</v>
      </c>
    </row>
    <row r="96" spans="1:17">
      <c r="A96" s="2791"/>
      <c r="B96" s="2075"/>
      <c r="C96" s="2054"/>
      <c r="D96" s="2055"/>
      <c r="E96" s="2759"/>
      <c r="F96" s="2063"/>
      <c r="G96" s="27"/>
      <c r="H96" s="419"/>
      <c r="I96" s="28"/>
      <c r="J96" s="28"/>
      <c r="K96" s="420"/>
      <c r="L96" s="408"/>
      <c r="M96" s="29"/>
      <c r="N96" s="423"/>
      <c r="O96" s="496"/>
      <c r="P96" s="496"/>
      <c r="Q96" s="499"/>
    </row>
    <row r="97" spans="1:17" ht="53.25" customHeight="1" thickBot="1">
      <c r="A97" s="2792"/>
      <c r="B97" s="2377"/>
      <c r="C97" s="2043"/>
      <c r="D97" s="2045"/>
      <c r="E97" s="2760"/>
      <c r="F97" s="2064"/>
      <c r="G97" s="914" t="s">
        <v>12</v>
      </c>
      <c r="H97" s="424">
        <f t="shared" ref="H97:M97" si="27">H95*1</f>
        <v>0</v>
      </c>
      <c r="I97" s="424">
        <f t="shared" si="27"/>
        <v>0</v>
      </c>
      <c r="J97" s="424">
        <f t="shared" si="27"/>
        <v>0</v>
      </c>
      <c r="K97" s="425">
        <f t="shared" si="27"/>
        <v>0</v>
      </c>
      <c r="L97" s="51">
        <f t="shared" si="27"/>
        <v>0</v>
      </c>
      <c r="M97" s="31">
        <f t="shared" si="27"/>
        <v>0</v>
      </c>
      <c r="N97" s="493"/>
      <c r="O97" s="498"/>
      <c r="P97" s="498"/>
      <c r="Q97" s="500"/>
    </row>
    <row r="98" spans="1:17">
      <c r="A98" s="2374" t="s">
        <v>11</v>
      </c>
      <c r="B98" s="2376" t="s">
        <v>58</v>
      </c>
      <c r="C98" s="2042" t="s">
        <v>38</v>
      </c>
      <c r="D98" s="2044" t="s">
        <v>374</v>
      </c>
      <c r="E98" s="2758" t="s">
        <v>41</v>
      </c>
      <c r="F98" s="1175" t="s">
        <v>276</v>
      </c>
      <c r="G98" s="913" t="s">
        <v>37</v>
      </c>
      <c r="H98" s="414">
        <f>I98+K98</f>
        <v>8</v>
      </c>
      <c r="I98" s="915">
        <v>8</v>
      </c>
      <c r="J98" s="915"/>
      <c r="K98" s="415"/>
      <c r="L98" s="416">
        <v>10</v>
      </c>
      <c r="M98" s="986">
        <v>12</v>
      </c>
      <c r="N98" s="2808" t="s">
        <v>375</v>
      </c>
      <c r="O98" s="26" t="s">
        <v>40</v>
      </c>
      <c r="P98" s="26" t="s">
        <v>40</v>
      </c>
      <c r="Q98" s="1397">
        <v>13</v>
      </c>
    </row>
    <row r="99" spans="1:17">
      <c r="A99" s="2384"/>
      <c r="B99" s="2075"/>
      <c r="C99" s="2054"/>
      <c r="D99" s="2055"/>
      <c r="E99" s="2759"/>
      <c r="F99" s="1176"/>
      <c r="G99" s="27"/>
      <c r="H99" s="419"/>
      <c r="I99" s="28"/>
      <c r="J99" s="28"/>
      <c r="K99" s="420"/>
      <c r="L99" s="408"/>
      <c r="M99" s="29"/>
      <c r="N99" s="2809"/>
      <c r="O99" s="496"/>
      <c r="P99" s="496"/>
      <c r="Q99" s="499"/>
    </row>
    <row r="100" spans="1:17" ht="28.9" customHeight="1" thickBot="1">
      <c r="A100" s="2375"/>
      <c r="B100" s="2377"/>
      <c r="C100" s="2043"/>
      <c r="D100" s="2045"/>
      <c r="E100" s="2760"/>
      <c r="F100" s="1176"/>
      <c r="G100" s="914" t="s">
        <v>12</v>
      </c>
      <c r="H100" s="424">
        <f t="shared" ref="H100:M100" si="28">H98*1</f>
        <v>8</v>
      </c>
      <c r="I100" s="424">
        <f t="shared" si="28"/>
        <v>8</v>
      </c>
      <c r="J100" s="424">
        <f t="shared" si="28"/>
        <v>0</v>
      </c>
      <c r="K100" s="425">
        <f t="shared" si="28"/>
        <v>0</v>
      </c>
      <c r="L100" s="51">
        <f t="shared" si="28"/>
        <v>10</v>
      </c>
      <c r="M100" s="31">
        <f t="shared" si="28"/>
        <v>12</v>
      </c>
      <c r="N100" s="2810"/>
      <c r="O100" s="498"/>
      <c r="P100" s="498"/>
      <c r="Q100" s="500"/>
    </row>
    <row r="101" spans="1:17" ht="13.5" thickBot="1">
      <c r="A101" s="24" t="s">
        <v>11</v>
      </c>
      <c r="B101" s="918" t="s">
        <v>58</v>
      </c>
      <c r="C101" s="2407" t="s">
        <v>14</v>
      </c>
      <c r="D101" s="2116"/>
      <c r="E101" s="2116"/>
      <c r="F101" s="2116"/>
      <c r="G101" s="2408"/>
      <c r="H101" s="38">
        <f t="shared" ref="H101:M101" si="29">H92+H94+H97+H100</f>
        <v>907.8</v>
      </c>
      <c r="I101" s="38">
        <f t="shared" si="29"/>
        <v>901.59999999999991</v>
      </c>
      <c r="J101" s="38">
        <f t="shared" si="29"/>
        <v>498.9</v>
      </c>
      <c r="K101" s="38">
        <f t="shared" si="29"/>
        <v>6.2</v>
      </c>
      <c r="L101" s="38">
        <f t="shared" si="29"/>
        <v>1000</v>
      </c>
      <c r="M101" s="38">
        <f t="shared" si="29"/>
        <v>1102</v>
      </c>
      <c r="N101" s="965"/>
      <c r="O101" s="934"/>
      <c r="P101" s="934"/>
      <c r="Q101" s="935"/>
    </row>
    <row r="102" spans="1:17" ht="13.5" thickBot="1">
      <c r="A102" s="44" t="s">
        <v>11</v>
      </c>
      <c r="B102" s="2117" t="s">
        <v>64</v>
      </c>
      <c r="C102" s="2118"/>
      <c r="D102" s="2118"/>
      <c r="E102" s="2118"/>
      <c r="F102" s="2118"/>
      <c r="G102" s="2797"/>
      <c r="H102" s="52">
        <f t="shared" ref="H102:M102" si="30">H44+H66+H79+H87+H101</f>
        <v>4714.2</v>
      </c>
      <c r="I102" s="52">
        <f t="shared" si="30"/>
        <v>4687.5</v>
      </c>
      <c r="J102" s="52">
        <f t="shared" si="30"/>
        <v>3453.7000000000003</v>
      </c>
      <c r="K102" s="52">
        <f t="shared" si="30"/>
        <v>26.7</v>
      </c>
      <c r="L102" s="52">
        <f t="shared" si="30"/>
        <v>4836</v>
      </c>
      <c r="M102" s="52">
        <f t="shared" si="30"/>
        <v>5245</v>
      </c>
      <c r="N102" s="925"/>
      <c r="O102" s="925"/>
      <c r="P102" s="925"/>
      <c r="Q102" s="926"/>
    </row>
    <row r="103" spans="1:17" ht="13.5" thickBot="1">
      <c r="A103" s="55" t="s">
        <v>11</v>
      </c>
      <c r="B103" s="2798" t="s">
        <v>15</v>
      </c>
      <c r="C103" s="2121"/>
      <c r="D103" s="2121"/>
      <c r="E103" s="2121"/>
      <c r="F103" s="2121"/>
      <c r="G103" s="2121"/>
      <c r="H103" s="1875">
        <f t="shared" ref="H103:M103" si="31">H102</f>
        <v>4714.2</v>
      </c>
      <c r="I103" s="1875">
        <f t="shared" si="31"/>
        <v>4687.5</v>
      </c>
      <c r="J103" s="1875">
        <f t="shared" si="31"/>
        <v>3453.7000000000003</v>
      </c>
      <c r="K103" s="1875">
        <f t="shared" si="31"/>
        <v>26.7</v>
      </c>
      <c r="L103" s="56">
        <f t="shared" si="31"/>
        <v>4836</v>
      </c>
      <c r="M103" s="56">
        <f t="shared" si="31"/>
        <v>5245</v>
      </c>
      <c r="N103" s="2799"/>
      <c r="O103" s="2800"/>
      <c r="P103" s="2800"/>
      <c r="Q103" s="2801"/>
    </row>
    <row r="104" spans="1:17">
      <c r="A104" s="532"/>
      <c r="B104" s="9"/>
      <c r="C104" s="9"/>
      <c r="D104" s="9"/>
      <c r="E104" s="9"/>
      <c r="F104" s="9"/>
      <c r="G104" s="9"/>
      <c r="H104" s="9"/>
      <c r="I104" s="12"/>
      <c r="J104" s="12"/>
      <c r="K104" s="12"/>
      <c r="L104" s="12"/>
      <c r="M104" s="12"/>
      <c r="O104" s="12"/>
      <c r="P104" s="12"/>
      <c r="Q104" s="12"/>
    </row>
    <row r="105" spans="1:17">
      <c r="A105" s="532"/>
      <c r="B105" s="9"/>
      <c r="C105" s="9"/>
      <c r="D105" s="9"/>
      <c r="E105" s="9"/>
      <c r="F105" s="9"/>
      <c r="G105" s="9"/>
      <c r="H105" s="9"/>
      <c r="I105" s="12"/>
      <c r="J105" s="12"/>
      <c r="K105" s="12"/>
      <c r="L105" s="12"/>
      <c r="M105" s="12"/>
      <c r="O105" s="12"/>
      <c r="P105" s="12"/>
      <c r="Q105" s="12"/>
    </row>
    <row r="106" spans="1:17" ht="16.5" thickBot="1">
      <c r="A106" s="532"/>
      <c r="B106" s="533"/>
      <c r="C106" s="9"/>
      <c r="D106" s="2802" t="s">
        <v>16</v>
      </c>
      <c r="E106" s="2802"/>
      <c r="F106" s="2802"/>
      <c r="G106" s="2802"/>
      <c r="H106" s="534"/>
      <c r="I106" s="535"/>
      <c r="J106" s="535"/>
      <c r="K106" s="535"/>
      <c r="L106" s="535"/>
      <c r="M106" s="535"/>
      <c r="O106" s="534"/>
      <c r="P106" s="534"/>
      <c r="Q106" s="534"/>
    </row>
    <row r="107" spans="1:17" ht="34.9" customHeight="1" thickBot="1">
      <c r="A107" s="536"/>
      <c r="B107" s="536"/>
      <c r="C107" s="2143" t="s">
        <v>17</v>
      </c>
      <c r="D107" s="2803"/>
      <c r="E107" s="2803"/>
      <c r="F107" s="2803"/>
      <c r="G107" s="2804"/>
      <c r="H107" s="2805" t="s">
        <v>687</v>
      </c>
      <c r="I107" s="2806"/>
      <c r="J107" s="2806"/>
      <c r="K107" s="2807"/>
      <c r="L107" s="58"/>
      <c r="M107" s="58"/>
      <c r="N107" s="536"/>
      <c r="O107" s="537"/>
      <c r="P107" s="536"/>
      <c r="Q107" s="536"/>
    </row>
    <row r="108" spans="1:17" ht="13.5" thickBot="1">
      <c r="A108" s="536"/>
      <c r="B108" s="536"/>
      <c r="C108" s="2813" t="s">
        <v>18</v>
      </c>
      <c r="D108" s="2814"/>
      <c r="E108" s="2814"/>
      <c r="F108" s="2814"/>
      <c r="G108" s="2815"/>
      <c r="H108" s="2149">
        <f>H109+H110+H111+H112+H113</f>
        <v>4714.2</v>
      </c>
      <c r="I108" s="2150"/>
      <c r="J108" s="2150"/>
      <c r="K108" s="2151"/>
      <c r="L108" s="58"/>
      <c r="M108" s="58"/>
      <c r="N108" s="536"/>
      <c r="O108" s="537"/>
      <c r="P108" s="536"/>
      <c r="Q108" s="536"/>
    </row>
    <row r="109" spans="1:17">
      <c r="A109" s="536"/>
      <c r="B109" s="536"/>
      <c r="C109" s="2816" t="s">
        <v>65</v>
      </c>
      <c r="D109" s="2817"/>
      <c r="E109" s="2817"/>
      <c r="F109" s="2817"/>
      <c r="G109" s="2818"/>
      <c r="H109" s="2819">
        <v>4274.2</v>
      </c>
      <c r="I109" s="2820"/>
      <c r="J109" s="2820"/>
      <c r="K109" s="2821"/>
      <c r="L109" s="58"/>
      <c r="M109" s="58"/>
      <c r="N109" s="536"/>
      <c r="O109" s="537"/>
      <c r="P109" s="536"/>
      <c r="Q109" s="536"/>
    </row>
    <row r="110" spans="1:17">
      <c r="A110" s="536"/>
      <c r="B110" s="536"/>
      <c r="C110" s="2131" t="s">
        <v>66</v>
      </c>
      <c r="D110" s="2811"/>
      <c r="E110" s="2811"/>
      <c r="F110" s="2811"/>
      <c r="G110" s="2812"/>
      <c r="H110" s="2134">
        <v>0</v>
      </c>
      <c r="I110" s="2135"/>
      <c r="J110" s="2135"/>
      <c r="K110" s="2136"/>
      <c r="L110" s="58"/>
      <c r="M110" s="58"/>
      <c r="N110" s="536"/>
      <c r="O110" s="537"/>
      <c r="P110" s="536"/>
      <c r="Q110" s="536"/>
    </row>
    <row r="111" spans="1:17">
      <c r="A111" s="536"/>
      <c r="B111" s="536"/>
      <c r="C111" s="2131" t="s">
        <v>268</v>
      </c>
      <c r="D111" s="2811"/>
      <c r="E111" s="2811"/>
      <c r="F111" s="2811"/>
      <c r="G111" s="2812"/>
      <c r="H111" s="2140">
        <v>440</v>
      </c>
      <c r="I111" s="2141"/>
      <c r="J111" s="2141"/>
      <c r="K111" s="2142"/>
      <c r="L111" s="58"/>
      <c r="M111" s="58"/>
      <c r="N111" s="536"/>
      <c r="O111" s="537"/>
      <c r="P111" s="536"/>
      <c r="Q111" s="536"/>
    </row>
    <row r="112" spans="1:17">
      <c r="A112" s="536"/>
      <c r="B112" s="536"/>
      <c r="C112" s="2131" t="s">
        <v>376</v>
      </c>
      <c r="D112" s="2811"/>
      <c r="E112" s="2811"/>
      <c r="F112" s="2811"/>
      <c r="G112" s="2812"/>
      <c r="H112" s="2134">
        <v>0</v>
      </c>
      <c r="I112" s="2135"/>
      <c r="J112" s="2135"/>
      <c r="K112" s="2136"/>
      <c r="L112" s="58"/>
      <c r="M112" s="58"/>
      <c r="N112" s="536"/>
      <c r="O112" s="537"/>
      <c r="P112" s="536"/>
      <c r="Q112" s="536"/>
    </row>
    <row r="113" spans="1:17">
      <c r="A113" s="536"/>
      <c r="B113" s="536"/>
      <c r="C113" s="2131" t="s">
        <v>377</v>
      </c>
      <c r="D113" s="2811"/>
      <c r="E113" s="2811"/>
      <c r="F113" s="2811"/>
      <c r="G113" s="2812"/>
      <c r="H113" s="2134">
        <v>0</v>
      </c>
      <c r="I113" s="2135"/>
      <c r="J113" s="2135"/>
      <c r="K113" s="2136"/>
      <c r="L113" s="58"/>
      <c r="M113" s="58"/>
      <c r="N113" s="536"/>
      <c r="O113" s="537"/>
      <c r="P113" s="536"/>
      <c r="Q113" s="536"/>
    </row>
    <row r="114" spans="1:17">
      <c r="A114" s="536"/>
      <c r="B114" s="536"/>
      <c r="C114" s="2131" t="s">
        <v>67</v>
      </c>
      <c r="D114" s="2811"/>
      <c r="E114" s="2811"/>
      <c r="F114" s="2811"/>
      <c r="G114" s="2812"/>
      <c r="H114" s="2134"/>
      <c r="I114" s="2135"/>
      <c r="J114" s="2135"/>
      <c r="K114" s="2136"/>
      <c r="L114" s="58"/>
      <c r="M114" s="58"/>
      <c r="N114" s="536"/>
      <c r="O114" s="537"/>
      <c r="P114" s="536"/>
      <c r="Q114" s="536"/>
    </row>
    <row r="115" spans="1:17" ht="13.5" thickBot="1">
      <c r="A115" s="536"/>
      <c r="B115" s="536"/>
      <c r="C115" s="2832" t="s">
        <v>68</v>
      </c>
      <c r="D115" s="2833"/>
      <c r="E115" s="2833"/>
      <c r="F115" s="2833"/>
      <c r="G115" s="2834"/>
      <c r="H115" s="2835"/>
      <c r="I115" s="2836"/>
      <c r="J115" s="2836"/>
      <c r="K115" s="2837"/>
      <c r="L115" s="58"/>
      <c r="M115" s="58"/>
      <c r="N115" s="536"/>
      <c r="O115" s="537"/>
      <c r="P115" s="536"/>
      <c r="Q115" s="536"/>
    </row>
    <row r="116" spans="1:17" ht="13.5" thickBot="1">
      <c r="A116" s="536"/>
      <c r="B116" s="536"/>
      <c r="C116" s="2813" t="s">
        <v>19</v>
      </c>
      <c r="D116" s="2814"/>
      <c r="E116" s="2814"/>
      <c r="F116" s="2814"/>
      <c r="G116" s="2815"/>
      <c r="H116" s="2149">
        <f>H117*1</f>
        <v>0</v>
      </c>
      <c r="I116" s="2150"/>
      <c r="J116" s="2150"/>
      <c r="K116" s="2151"/>
      <c r="L116" s="58"/>
      <c r="M116" s="58"/>
      <c r="N116" s="536"/>
      <c r="O116" s="537"/>
      <c r="P116" s="536"/>
      <c r="Q116" s="536"/>
    </row>
    <row r="117" spans="1:17" ht="13.5" thickBot="1">
      <c r="A117" s="536"/>
      <c r="B117" s="536"/>
      <c r="C117" s="2822" t="s">
        <v>69</v>
      </c>
      <c r="D117" s="2823"/>
      <c r="E117" s="2823"/>
      <c r="F117" s="2823"/>
      <c r="G117" s="2824"/>
      <c r="H117" s="2825">
        <v>0</v>
      </c>
      <c r="I117" s="2826"/>
      <c r="J117" s="2826"/>
      <c r="K117" s="2827"/>
      <c r="L117" s="58"/>
      <c r="M117" s="58"/>
      <c r="N117" s="536"/>
      <c r="O117" s="537"/>
      <c r="P117" s="536"/>
      <c r="Q117" s="536"/>
    </row>
    <row r="118" spans="1:17" ht="13.5" thickBot="1">
      <c r="A118" s="536"/>
      <c r="B118" s="536"/>
      <c r="C118" s="2828" t="s">
        <v>20</v>
      </c>
      <c r="D118" s="2829"/>
      <c r="E118" s="2829"/>
      <c r="F118" s="2829"/>
      <c r="G118" s="2830"/>
      <c r="H118" s="2831">
        <f>H116+H108</f>
        <v>4714.2</v>
      </c>
      <c r="I118" s="2325"/>
      <c r="J118" s="2325"/>
      <c r="K118" s="2326"/>
      <c r="L118" s="1"/>
      <c r="M118" s="1"/>
      <c r="N118" s="536"/>
      <c r="O118" s="537"/>
      <c r="P118" s="536"/>
      <c r="Q118" s="536"/>
    </row>
    <row r="119" spans="1:17">
      <c r="H119" s="541"/>
      <c r="I119" s="541"/>
      <c r="J119" s="541"/>
      <c r="K119" s="541"/>
    </row>
  </sheetData>
  <mergeCells count="223">
    <mergeCell ref="C117:G117"/>
    <mergeCell ref="H117:K117"/>
    <mergeCell ref="C118:G118"/>
    <mergeCell ref="H118:K11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1:G101"/>
    <mergeCell ref="B102:G102"/>
    <mergeCell ref="B103:G103"/>
    <mergeCell ref="N103:Q103"/>
    <mergeCell ref="D106:G106"/>
    <mergeCell ref="C107:G107"/>
    <mergeCell ref="H107:K107"/>
    <mergeCell ref="A98:A100"/>
    <mergeCell ref="B98:B100"/>
    <mergeCell ref="C98:C100"/>
    <mergeCell ref="D98:D100"/>
    <mergeCell ref="E98:E100"/>
    <mergeCell ref="N98:N100"/>
    <mergeCell ref="A95:A97"/>
    <mergeCell ref="B95:B97"/>
    <mergeCell ref="C95:C97"/>
    <mergeCell ref="D95:D97"/>
    <mergeCell ref="E95:E97"/>
    <mergeCell ref="F95:F97"/>
    <mergeCell ref="A93:A94"/>
    <mergeCell ref="B93:B94"/>
    <mergeCell ref="C93:C94"/>
    <mergeCell ref="D93:D94"/>
    <mergeCell ref="E93:E94"/>
    <mergeCell ref="F93:F94"/>
    <mergeCell ref="C87:G87"/>
    <mergeCell ref="C88:Q88"/>
    <mergeCell ref="A89:A92"/>
    <mergeCell ref="B89:B92"/>
    <mergeCell ref="C89:C92"/>
    <mergeCell ref="D89:D92"/>
    <mergeCell ref="E89:E92"/>
    <mergeCell ref="F89:F92"/>
    <mergeCell ref="A84:A86"/>
    <mergeCell ref="B84:B86"/>
    <mergeCell ref="C84:C86"/>
    <mergeCell ref="D84:D86"/>
    <mergeCell ref="E84:E86"/>
    <mergeCell ref="F84:F86"/>
    <mergeCell ref="C79:G79"/>
    <mergeCell ref="C80:Q80"/>
    <mergeCell ref="A81:A83"/>
    <mergeCell ref="B81:B83"/>
    <mergeCell ref="C81:C83"/>
    <mergeCell ref="D81:D83"/>
    <mergeCell ref="E81:E83"/>
    <mergeCell ref="F81:F83"/>
    <mergeCell ref="A76:A78"/>
    <mergeCell ref="B76:B78"/>
    <mergeCell ref="C76:C78"/>
    <mergeCell ref="D76:D78"/>
    <mergeCell ref="E76:E78"/>
    <mergeCell ref="F76:F78"/>
    <mergeCell ref="A74:A75"/>
    <mergeCell ref="B74:B75"/>
    <mergeCell ref="C74:C75"/>
    <mergeCell ref="D74:D75"/>
    <mergeCell ref="E74:E75"/>
    <mergeCell ref="F74:F75"/>
    <mergeCell ref="A72:A73"/>
    <mergeCell ref="B72:B73"/>
    <mergeCell ref="C72:C73"/>
    <mergeCell ref="D72:D73"/>
    <mergeCell ref="E72:E73"/>
    <mergeCell ref="F72:F73"/>
    <mergeCell ref="C66:G66"/>
    <mergeCell ref="C67:Q67"/>
    <mergeCell ref="A68:A71"/>
    <mergeCell ref="B68:B71"/>
    <mergeCell ref="C68:C71"/>
    <mergeCell ref="D68:D71"/>
    <mergeCell ref="E68:E71"/>
    <mergeCell ref="F68:F71"/>
    <mergeCell ref="A63:A65"/>
    <mergeCell ref="B63:B65"/>
    <mergeCell ref="C63:C65"/>
    <mergeCell ref="D63:D65"/>
    <mergeCell ref="E63:E65"/>
    <mergeCell ref="F63:F65"/>
    <mergeCell ref="A60:A62"/>
    <mergeCell ref="B60:B62"/>
    <mergeCell ref="C60:C62"/>
    <mergeCell ref="D60:D62"/>
    <mergeCell ref="E60:E62"/>
    <mergeCell ref="F60:F62"/>
    <mergeCell ref="A58:A59"/>
    <mergeCell ref="B58:B59"/>
    <mergeCell ref="C58:C59"/>
    <mergeCell ref="D58:D59"/>
    <mergeCell ref="E58:E59"/>
    <mergeCell ref="F58:F59"/>
    <mergeCell ref="A55:A57"/>
    <mergeCell ref="B55:B57"/>
    <mergeCell ref="C55:C57"/>
    <mergeCell ref="D55:D57"/>
    <mergeCell ref="E55:E57"/>
    <mergeCell ref="F55:F57"/>
    <mergeCell ref="N51:N52"/>
    <mergeCell ref="O51:O52"/>
    <mergeCell ref="P51:P52"/>
    <mergeCell ref="Q51:Q52"/>
    <mergeCell ref="A53:A54"/>
    <mergeCell ref="B53:B54"/>
    <mergeCell ref="C53:C54"/>
    <mergeCell ref="D53:D54"/>
    <mergeCell ref="E53:E54"/>
    <mergeCell ref="F53:F54"/>
    <mergeCell ref="A50:A52"/>
    <mergeCell ref="B50:B52"/>
    <mergeCell ref="C50:C52"/>
    <mergeCell ref="D50:D52"/>
    <mergeCell ref="E50:E52"/>
    <mergeCell ref="F50:F52"/>
    <mergeCell ref="C44:G44"/>
    <mergeCell ref="C45:Q45"/>
    <mergeCell ref="A46:A49"/>
    <mergeCell ref="B46:B49"/>
    <mergeCell ref="C46:C49"/>
    <mergeCell ref="D46:D49"/>
    <mergeCell ref="E46:E49"/>
    <mergeCell ref="F46:F49"/>
    <mergeCell ref="A39:A40"/>
    <mergeCell ref="B39:B40"/>
    <mergeCell ref="C39:C40"/>
    <mergeCell ref="D39:D40"/>
    <mergeCell ref="E39:E40"/>
    <mergeCell ref="F39:F40"/>
    <mergeCell ref="A41:A42"/>
    <mergeCell ref="B41:B42"/>
    <mergeCell ref="C41:C42"/>
    <mergeCell ref="D41:D42"/>
    <mergeCell ref="E41:E42"/>
    <mergeCell ref="F41:F42"/>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L1:Q1"/>
    <mergeCell ref="D3:Q3"/>
    <mergeCell ref="A4:A6"/>
    <mergeCell ref="B4:B6"/>
    <mergeCell ref="C4:C6"/>
    <mergeCell ref="D4:D6"/>
    <mergeCell ref="E4:E6"/>
    <mergeCell ref="F4:F6"/>
    <mergeCell ref="G4:G6"/>
    <mergeCell ref="H4:K4"/>
    <mergeCell ref="L4:L6"/>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zoomScaleNormal="100" workbookViewId="0">
      <selection activeCell="E9" sqref="E9:E13"/>
    </sheetView>
  </sheetViews>
  <sheetFormatPr defaultRowHeight="12.75"/>
  <cols>
    <col min="1" max="1" width="2.7109375" customWidth="1"/>
    <col min="2" max="3" width="2.5703125" customWidth="1"/>
    <col min="4" max="4" width="25.7109375" customWidth="1"/>
    <col min="5" max="5" width="7.85546875" customWidth="1"/>
    <col min="6" max="6" width="7.28515625" customWidth="1"/>
    <col min="7" max="7" width="4.85546875" customWidth="1"/>
    <col min="8" max="8" width="5.7109375" customWidth="1"/>
    <col min="9" max="10" width="5.85546875" customWidth="1"/>
    <col min="11" max="11" width="5" customWidth="1"/>
    <col min="12" max="12" width="5.5703125" customWidth="1"/>
    <col min="13" max="13" width="5.85546875" customWidth="1"/>
    <col min="14" max="14" width="33.5703125" customWidth="1"/>
    <col min="15" max="15" width="4.7109375" customWidth="1"/>
    <col min="16" max="16" width="4.28515625" customWidth="1"/>
    <col min="17" max="17" width="3.85546875" customWidth="1"/>
  </cols>
  <sheetData>
    <row r="1" spans="1:23" ht="40.9" customHeight="1">
      <c r="N1" s="1981"/>
      <c r="O1" s="1981"/>
      <c r="P1" s="1981"/>
      <c r="Q1" s="1981"/>
    </row>
    <row r="2" spans="1:23" ht="15.75">
      <c r="A2" s="1"/>
      <c r="B2" s="1"/>
      <c r="C2" s="1"/>
      <c r="D2" s="538" t="s">
        <v>914</v>
      </c>
      <c r="E2" s="380"/>
      <c r="F2" s="1"/>
      <c r="G2" s="381"/>
      <c r="H2" s="1"/>
      <c r="I2" s="1"/>
      <c r="J2" s="1"/>
      <c r="K2" s="1"/>
      <c r="L2" s="410"/>
      <c r="M2" s="539"/>
      <c r="N2" s="539"/>
      <c r="O2" s="539"/>
      <c r="P2" s="539"/>
      <c r="Q2" s="539"/>
      <c r="R2" s="58"/>
      <c r="S2" s="58"/>
      <c r="T2" s="58"/>
      <c r="U2" s="58"/>
      <c r="V2" s="58"/>
      <c r="W2" s="58"/>
    </row>
    <row r="3" spans="1:23" ht="13.5" thickBot="1">
      <c r="A3" s="17"/>
      <c r="B3" s="18"/>
      <c r="C3" s="18"/>
      <c r="D3" s="2443" t="s">
        <v>34</v>
      </c>
      <c r="E3" s="2443"/>
      <c r="F3" s="2443"/>
      <c r="G3" s="2443"/>
      <c r="H3" s="2443"/>
      <c r="I3" s="2443"/>
      <c r="J3" s="2443"/>
      <c r="K3" s="2443"/>
      <c r="L3" s="2443"/>
      <c r="M3" s="2443"/>
      <c r="N3" s="2443"/>
      <c r="O3" s="2443"/>
      <c r="P3" s="2443"/>
      <c r="Q3" s="2443"/>
      <c r="R3" s="2443"/>
      <c r="S3" s="2443"/>
      <c r="T3" s="2443"/>
      <c r="U3" s="2443"/>
      <c r="V3" s="2443"/>
      <c r="W3" s="2443"/>
    </row>
    <row r="4" spans="1:23" ht="37.9" customHeight="1">
      <c r="A4" s="1984" t="s">
        <v>0</v>
      </c>
      <c r="B4" s="1987" t="s">
        <v>1</v>
      </c>
      <c r="C4" s="1987" t="s">
        <v>2</v>
      </c>
      <c r="D4" s="1990" t="s">
        <v>3</v>
      </c>
      <c r="E4" s="1993" t="s">
        <v>4</v>
      </c>
      <c r="F4" s="1996" t="s">
        <v>5</v>
      </c>
      <c r="G4" s="1999" t="s">
        <v>6</v>
      </c>
      <c r="H4" s="2002" t="s">
        <v>687</v>
      </c>
      <c r="I4" s="2003"/>
      <c r="J4" s="2003"/>
      <c r="K4" s="2004"/>
      <c r="L4" s="2848" t="s">
        <v>378</v>
      </c>
      <c r="M4" s="2751" t="s">
        <v>694</v>
      </c>
      <c r="N4" s="2030" t="s">
        <v>21</v>
      </c>
      <c r="O4" s="2031"/>
      <c r="P4" s="2031"/>
      <c r="Q4" s="2032"/>
      <c r="R4" s="58"/>
      <c r="S4" s="58"/>
      <c r="T4" s="58"/>
      <c r="U4" s="58"/>
      <c r="V4" s="58"/>
      <c r="W4" s="58"/>
    </row>
    <row r="5" spans="1:23">
      <c r="A5" s="1985"/>
      <c r="B5" s="1988"/>
      <c r="C5" s="1988"/>
      <c r="D5" s="1991"/>
      <c r="E5" s="1994"/>
      <c r="F5" s="1997"/>
      <c r="G5" s="2000"/>
      <c r="H5" s="2033" t="s">
        <v>7</v>
      </c>
      <c r="I5" s="2035" t="s">
        <v>8</v>
      </c>
      <c r="J5" s="2035"/>
      <c r="K5" s="2036" t="s">
        <v>140</v>
      </c>
      <c r="L5" s="2445"/>
      <c r="M5" s="2439"/>
      <c r="N5" s="2038" t="s">
        <v>33</v>
      </c>
      <c r="O5" s="2040" t="s">
        <v>9</v>
      </c>
      <c r="P5" s="2040"/>
      <c r="Q5" s="2041"/>
      <c r="R5" s="58"/>
      <c r="S5" s="58"/>
      <c r="T5" s="58"/>
      <c r="U5" s="58"/>
      <c r="V5" s="58"/>
      <c r="W5" s="58"/>
    </row>
    <row r="6" spans="1:23" ht="102.6" customHeight="1" thickBot="1">
      <c r="A6" s="1986"/>
      <c r="B6" s="1989"/>
      <c r="C6" s="1989"/>
      <c r="D6" s="1992"/>
      <c r="E6" s="1995"/>
      <c r="F6" s="1998"/>
      <c r="G6" s="2001"/>
      <c r="H6" s="2034"/>
      <c r="I6" s="404" t="s">
        <v>7</v>
      </c>
      <c r="J6" s="405" t="s">
        <v>10</v>
      </c>
      <c r="K6" s="2037"/>
      <c r="L6" s="2446"/>
      <c r="M6" s="2440"/>
      <c r="N6" s="2039"/>
      <c r="O6" s="21" t="s">
        <v>55</v>
      </c>
      <c r="P6" s="21" t="s">
        <v>132</v>
      </c>
      <c r="Q6" s="22" t="s">
        <v>686</v>
      </c>
      <c r="R6" s="58"/>
      <c r="S6" s="58"/>
      <c r="T6" s="58"/>
      <c r="U6" s="58"/>
      <c r="V6" s="58"/>
      <c r="W6" s="58"/>
    </row>
    <row r="7" spans="1:23" ht="13.5" thickBot="1">
      <c r="A7" s="23" t="s">
        <v>11</v>
      </c>
      <c r="B7" s="2008" t="s">
        <v>379</v>
      </c>
      <c r="C7" s="2008"/>
      <c r="D7" s="2008"/>
      <c r="E7" s="2008"/>
      <c r="F7" s="2008"/>
      <c r="G7" s="2008"/>
      <c r="H7" s="2008"/>
      <c r="I7" s="2008"/>
      <c r="J7" s="2008"/>
      <c r="K7" s="2008"/>
      <c r="L7" s="2008"/>
      <c r="M7" s="2008"/>
      <c r="N7" s="2008"/>
      <c r="O7" s="2008"/>
      <c r="P7" s="2008"/>
      <c r="Q7" s="2009"/>
      <c r="R7" s="58"/>
      <c r="S7" s="58"/>
      <c r="T7" s="58"/>
      <c r="U7" s="58"/>
      <c r="V7" s="58"/>
      <c r="W7" s="58"/>
    </row>
    <row r="8" spans="1:23" ht="13.5" thickBot="1">
      <c r="A8" s="398" t="s">
        <v>11</v>
      </c>
      <c r="B8" s="540" t="s">
        <v>11</v>
      </c>
      <c r="C8" s="2010" t="s">
        <v>380</v>
      </c>
      <c r="D8" s="2010"/>
      <c r="E8" s="2010"/>
      <c r="F8" s="2010"/>
      <c r="G8" s="2010"/>
      <c r="H8" s="2010"/>
      <c r="I8" s="2010"/>
      <c r="J8" s="2010"/>
      <c r="K8" s="2010"/>
      <c r="L8" s="2010"/>
      <c r="M8" s="2010"/>
      <c r="N8" s="2010"/>
      <c r="O8" s="2010"/>
      <c r="P8" s="2010"/>
      <c r="Q8" s="2011"/>
      <c r="R8" s="58"/>
      <c r="S8" s="58"/>
      <c r="T8" s="58"/>
      <c r="U8" s="58"/>
      <c r="V8" s="58"/>
      <c r="W8" s="58"/>
    </row>
    <row r="9" spans="1:23" ht="51">
      <c r="A9" s="2071" t="s">
        <v>11</v>
      </c>
      <c r="B9" s="2850" t="s">
        <v>11</v>
      </c>
      <c r="C9" s="2851" t="s">
        <v>11</v>
      </c>
      <c r="D9" s="2852" t="s">
        <v>381</v>
      </c>
      <c r="E9" s="2853" t="s">
        <v>382</v>
      </c>
      <c r="F9" s="2854" t="s">
        <v>936</v>
      </c>
      <c r="G9" s="1247" t="s">
        <v>37</v>
      </c>
      <c r="H9" s="1898">
        <f>I9+K9</f>
        <v>2188.5</v>
      </c>
      <c r="I9" s="1899">
        <v>2068.5</v>
      </c>
      <c r="J9" s="1226">
        <v>1725.9</v>
      </c>
      <c r="K9" s="1897">
        <v>120</v>
      </c>
      <c r="L9" s="1248">
        <v>2270</v>
      </c>
      <c r="M9" s="1248">
        <v>2400</v>
      </c>
      <c r="N9" s="1036" t="s">
        <v>851</v>
      </c>
      <c r="O9" s="1572">
        <v>2150</v>
      </c>
      <c r="P9" s="1572">
        <v>2200</v>
      </c>
      <c r="Q9" s="1573">
        <v>2250</v>
      </c>
      <c r="R9" s="58"/>
      <c r="S9" s="58"/>
      <c r="T9" s="58"/>
      <c r="U9" s="58"/>
      <c r="V9" s="58"/>
      <c r="W9" s="58"/>
    </row>
    <row r="10" spans="1:23" ht="25.15" customHeight="1">
      <c r="A10" s="2849"/>
      <c r="B10" s="2850"/>
      <c r="C10" s="2851"/>
      <c r="D10" s="2852"/>
      <c r="E10" s="2853"/>
      <c r="F10" s="2854"/>
      <c r="G10" s="1249" t="s">
        <v>37</v>
      </c>
      <c r="H10" s="1250">
        <f>I10+K10</f>
        <v>374.9</v>
      </c>
      <c r="I10" s="1251">
        <v>374.9</v>
      </c>
      <c r="J10" s="1251">
        <v>0</v>
      </c>
      <c r="K10" s="1252">
        <v>0</v>
      </c>
      <c r="L10" s="1253">
        <v>400</v>
      </c>
      <c r="M10" s="1253">
        <v>450</v>
      </c>
      <c r="N10" s="1037" t="s">
        <v>383</v>
      </c>
      <c r="O10" s="1038">
        <v>3400</v>
      </c>
      <c r="P10" s="1572">
        <v>3450</v>
      </c>
      <c r="Q10" s="1573">
        <v>3500</v>
      </c>
      <c r="R10" s="58"/>
      <c r="S10" s="58"/>
      <c r="T10" s="58"/>
      <c r="U10" s="58"/>
      <c r="V10" s="58"/>
      <c r="W10" s="58"/>
    </row>
    <row r="11" spans="1:23">
      <c r="A11" s="2849"/>
      <c r="B11" s="2850"/>
      <c r="C11" s="2851"/>
      <c r="D11" s="2852"/>
      <c r="E11" s="2853"/>
      <c r="F11" s="2854"/>
      <c r="G11" s="1254" t="s">
        <v>267</v>
      </c>
      <c r="H11" s="1255">
        <f>I11+K11</f>
        <v>160</v>
      </c>
      <c r="I11" s="1256">
        <v>151</v>
      </c>
      <c r="J11" s="1256">
        <v>0</v>
      </c>
      <c r="K11" s="1257">
        <v>9</v>
      </c>
      <c r="L11" s="1258">
        <v>200</v>
      </c>
      <c r="M11" s="1258">
        <v>250</v>
      </c>
      <c r="N11" s="1036"/>
      <c r="O11" s="1038"/>
      <c r="P11" s="1572"/>
      <c r="Q11" s="1573"/>
      <c r="R11" s="58"/>
      <c r="S11" s="58"/>
      <c r="T11" s="58"/>
      <c r="U11" s="58"/>
      <c r="V11" s="58"/>
      <c r="W11" s="58"/>
    </row>
    <row r="12" spans="1:23" ht="25.15" customHeight="1">
      <c r="A12" s="2849"/>
      <c r="B12" s="2850"/>
      <c r="C12" s="2851"/>
      <c r="D12" s="2852"/>
      <c r="E12" s="2853"/>
      <c r="F12" s="2854"/>
      <c r="G12" s="1259" t="s">
        <v>384</v>
      </c>
      <c r="H12" s="1255">
        <f>I12+K12</f>
        <v>0</v>
      </c>
      <c r="I12" s="1256">
        <v>0</v>
      </c>
      <c r="J12" s="1256">
        <v>0</v>
      </c>
      <c r="K12" s="1257">
        <v>0</v>
      </c>
      <c r="L12" s="1258">
        <v>0</v>
      </c>
      <c r="M12" s="1258">
        <v>0</v>
      </c>
      <c r="N12" s="1036" t="s">
        <v>385</v>
      </c>
      <c r="O12" s="1038">
        <v>1500</v>
      </c>
      <c r="P12" s="1572">
        <v>1510</v>
      </c>
      <c r="Q12" s="1573">
        <v>1520</v>
      </c>
      <c r="R12" s="58"/>
      <c r="S12" s="58"/>
      <c r="T12" s="58"/>
      <c r="U12" s="58"/>
      <c r="V12" s="58"/>
      <c r="W12" s="58"/>
    </row>
    <row r="13" spans="1:23" ht="25.5">
      <c r="A13" s="403"/>
      <c r="B13" s="1039"/>
      <c r="C13" s="2851"/>
      <c r="D13" s="2852"/>
      <c r="E13" s="2853"/>
      <c r="F13" s="2854"/>
      <c r="G13" s="1260" t="s">
        <v>56</v>
      </c>
      <c r="H13" s="1261">
        <f>I13+K13</f>
        <v>0</v>
      </c>
      <c r="I13" s="1261">
        <v>0</v>
      </c>
      <c r="J13" s="1261">
        <v>0</v>
      </c>
      <c r="K13" s="1262">
        <v>0</v>
      </c>
      <c r="L13" s="1263">
        <v>0</v>
      </c>
      <c r="M13" s="1263">
        <v>0</v>
      </c>
      <c r="N13" s="1037" t="s">
        <v>386</v>
      </c>
      <c r="O13" s="1038">
        <v>45</v>
      </c>
      <c r="P13" s="1038">
        <v>46</v>
      </c>
      <c r="Q13" s="1040">
        <v>47</v>
      </c>
      <c r="R13" s="58"/>
      <c r="S13" s="58"/>
      <c r="T13" s="58"/>
      <c r="U13" s="58"/>
      <c r="V13" s="58"/>
      <c r="W13" s="58"/>
    </row>
    <row r="14" spans="1:23" ht="13.5" thickBot="1">
      <c r="A14" s="403"/>
      <c r="B14" s="1039"/>
      <c r="C14" s="2851"/>
      <c r="D14" s="1041"/>
      <c r="E14" s="1042"/>
      <c r="F14" s="1043"/>
      <c r="G14" s="1264" t="s">
        <v>12</v>
      </c>
      <c r="H14" s="1265">
        <f t="shared" ref="H14:M14" si="0">H9+H10+H12+H11+H13</f>
        <v>2723.4</v>
      </c>
      <c r="I14" s="1265">
        <f t="shared" si="0"/>
        <v>2594.4</v>
      </c>
      <c r="J14" s="1265">
        <f t="shared" si="0"/>
        <v>1725.9</v>
      </c>
      <c r="K14" s="1266">
        <f t="shared" si="0"/>
        <v>129</v>
      </c>
      <c r="L14" s="1267">
        <f t="shared" si="0"/>
        <v>2870</v>
      </c>
      <c r="M14" s="1267">
        <f t="shared" si="0"/>
        <v>3100</v>
      </c>
      <c r="N14" s="1044"/>
      <c r="O14" s="1045"/>
      <c r="P14" s="1046"/>
      <c r="Q14" s="1047"/>
      <c r="R14" s="58"/>
      <c r="S14" s="58"/>
      <c r="T14" s="58"/>
      <c r="U14" s="58"/>
      <c r="V14" s="58"/>
      <c r="W14" s="58"/>
    </row>
    <row r="15" spans="1:23" ht="25.5">
      <c r="A15" s="2071" t="s">
        <v>11</v>
      </c>
      <c r="B15" s="2859" t="s">
        <v>11</v>
      </c>
      <c r="C15" s="2042" t="s">
        <v>13</v>
      </c>
      <c r="D15" s="2044" t="s">
        <v>387</v>
      </c>
      <c r="E15" s="2758" t="s">
        <v>388</v>
      </c>
      <c r="F15" s="2858" t="s">
        <v>389</v>
      </c>
      <c r="G15" s="2860" t="s">
        <v>37</v>
      </c>
      <c r="H15" s="2863">
        <f>I15+K15</f>
        <v>30</v>
      </c>
      <c r="I15" s="2866">
        <v>30</v>
      </c>
      <c r="J15" s="2866">
        <v>0</v>
      </c>
      <c r="K15" s="2869">
        <v>0</v>
      </c>
      <c r="L15" s="2855">
        <v>40</v>
      </c>
      <c r="M15" s="2855">
        <v>50</v>
      </c>
      <c r="N15" s="1048" t="s">
        <v>390</v>
      </c>
      <c r="O15" s="1049">
        <v>25</v>
      </c>
      <c r="P15" s="1049">
        <v>30</v>
      </c>
      <c r="Q15" s="1050">
        <v>32</v>
      </c>
      <c r="R15" s="58"/>
      <c r="S15" s="58"/>
      <c r="T15" s="58"/>
      <c r="U15" s="58"/>
      <c r="V15" s="58"/>
      <c r="W15" s="58"/>
    </row>
    <row r="16" spans="1:23" ht="25.5">
      <c r="A16" s="2849"/>
      <c r="B16" s="2850"/>
      <c r="C16" s="2054"/>
      <c r="D16" s="2055"/>
      <c r="E16" s="2063"/>
      <c r="F16" s="2839"/>
      <c r="G16" s="2861"/>
      <c r="H16" s="2864"/>
      <c r="I16" s="2867"/>
      <c r="J16" s="2867"/>
      <c r="K16" s="2870"/>
      <c r="L16" s="2856"/>
      <c r="M16" s="2856"/>
      <c r="N16" s="1051" t="s">
        <v>391</v>
      </c>
      <c r="O16" s="1038">
        <v>40</v>
      </c>
      <c r="P16" s="1038">
        <v>42</v>
      </c>
      <c r="Q16" s="1040">
        <v>44</v>
      </c>
      <c r="R16" s="58"/>
      <c r="S16" s="58"/>
      <c r="T16" s="58"/>
      <c r="U16" s="58"/>
      <c r="V16" s="58"/>
      <c r="W16" s="58"/>
    </row>
    <row r="17" spans="1:23" ht="38.25">
      <c r="A17" s="2849"/>
      <c r="B17" s="2850"/>
      <c r="C17" s="2054"/>
      <c r="D17" s="2055"/>
      <c r="E17" s="2063"/>
      <c r="F17" s="2839"/>
      <c r="G17" s="2862"/>
      <c r="H17" s="2865"/>
      <c r="I17" s="2868"/>
      <c r="J17" s="2868"/>
      <c r="K17" s="2871"/>
      <c r="L17" s="2857"/>
      <c r="M17" s="2857"/>
      <c r="N17" s="1051" t="s">
        <v>392</v>
      </c>
      <c r="O17" s="1038">
        <v>5</v>
      </c>
      <c r="P17" s="1038">
        <v>6</v>
      </c>
      <c r="Q17" s="1040">
        <v>7</v>
      </c>
      <c r="R17" s="58"/>
      <c r="S17" s="58"/>
      <c r="T17" s="58"/>
      <c r="U17" s="58"/>
      <c r="V17" s="58"/>
      <c r="W17" s="58"/>
    </row>
    <row r="18" spans="1:23" ht="14.45" customHeight="1" thickBot="1">
      <c r="A18" s="399"/>
      <c r="B18" s="1052"/>
      <c r="C18" s="2043"/>
      <c r="D18" s="2872"/>
      <c r="E18" s="1177"/>
      <c r="F18" s="1182"/>
      <c r="G18" s="914" t="s">
        <v>12</v>
      </c>
      <c r="H18" s="1183">
        <f t="shared" ref="H18:M18" si="1">H15+H16+H17</f>
        <v>30</v>
      </c>
      <c r="I18" s="424">
        <f t="shared" si="1"/>
        <v>30</v>
      </c>
      <c r="J18" s="424">
        <f t="shared" si="1"/>
        <v>0</v>
      </c>
      <c r="K18" s="1057">
        <f t="shared" si="1"/>
        <v>0</v>
      </c>
      <c r="L18" s="1058">
        <f t="shared" si="1"/>
        <v>40</v>
      </c>
      <c r="M18" s="1056">
        <f t="shared" si="1"/>
        <v>50</v>
      </c>
      <c r="N18" s="1059" t="s">
        <v>393</v>
      </c>
      <c r="O18" s="1060">
        <v>6</v>
      </c>
      <c r="P18" s="1060">
        <v>7</v>
      </c>
      <c r="Q18" s="1061">
        <v>7</v>
      </c>
      <c r="R18" s="58"/>
      <c r="S18" s="58"/>
      <c r="T18" s="58"/>
      <c r="U18" s="58"/>
      <c r="V18" s="58"/>
      <c r="W18" s="58"/>
    </row>
    <row r="19" spans="1:23" ht="25.5">
      <c r="A19" s="2374" t="s">
        <v>11</v>
      </c>
      <c r="B19" s="1062" t="s">
        <v>11</v>
      </c>
      <c r="C19" s="2042" t="s">
        <v>35</v>
      </c>
      <c r="D19" s="1173" t="s">
        <v>394</v>
      </c>
      <c r="E19" s="2060" t="s">
        <v>395</v>
      </c>
      <c r="F19" s="2858" t="s">
        <v>389</v>
      </c>
      <c r="G19" s="1184" t="s">
        <v>37</v>
      </c>
      <c r="H19" s="1185">
        <f>I19+K19</f>
        <v>3.5</v>
      </c>
      <c r="I19" s="1186">
        <v>3.5</v>
      </c>
      <c r="J19" s="1186"/>
      <c r="K19" s="1063">
        <v>0</v>
      </c>
      <c r="L19" s="1064">
        <v>5</v>
      </c>
      <c r="M19" s="1065">
        <v>8</v>
      </c>
      <c r="N19" s="1048" t="s">
        <v>396</v>
      </c>
      <c r="O19" s="1049">
        <v>5</v>
      </c>
      <c r="P19" s="1049">
        <v>6</v>
      </c>
      <c r="Q19" s="1050">
        <v>6</v>
      </c>
      <c r="R19" s="58"/>
      <c r="S19" s="58"/>
      <c r="T19" s="58"/>
      <c r="U19" s="58"/>
      <c r="V19" s="58"/>
      <c r="W19" s="58"/>
    </row>
    <row r="20" spans="1:23" ht="13.5" thickBot="1">
      <c r="A20" s="2375"/>
      <c r="B20" s="1052"/>
      <c r="C20" s="2043"/>
      <c r="D20" s="1174"/>
      <c r="E20" s="2063"/>
      <c r="F20" s="2839"/>
      <c r="G20" s="914" t="s">
        <v>12</v>
      </c>
      <c r="H20" s="424">
        <f t="shared" ref="H20:M20" si="2">H19*1</f>
        <v>3.5</v>
      </c>
      <c r="I20" s="424">
        <f t="shared" si="2"/>
        <v>3.5</v>
      </c>
      <c r="J20" s="424">
        <f t="shared" si="2"/>
        <v>0</v>
      </c>
      <c r="K20" s="1057">
        <f t="shared" si="2"/>
        <v>0</v>
      </c>
      <c r="L20" s="1058">
        <f t="shared" si="2"/>
        <v>5</v>
      </c>
      <c r="M20" s="1056">
        <f t="shared" si="2"/>
        <v>8</v>
      </c>
      <c r="N20" s="1066"/>
      <c r="O20" s="1067"/>
      <c r="P20" s="1067"/>
      <c r="Q20" s="1068"/>
      <c r="R20" s="58"/>
      <c r="S20" s="58"/>
      <c r="T20" s="58"/>
      <c r="U20" s="58"/>
      <c r="V20" s="58"/>
      <c r="W20" s="58"/>
    </row>
    <row r="21" spans="1:23" ht="25.5">
      <c r="A21" s="2071" t="s">
        <v>11</v>
      </c>
      <c r="B21" s="2859" t="s">
        <v>11</v>
      </c>
      <c r="C21" s="2042" t="s">
        <v>36</v>
      </c>
      <c r="D21" s="2412" t="s">
        <v>678</v>
      </c>
      <c r="E21" s="2758" t="s">
        <v>388</v>
      </c>
      <c r="F21" s="2838" t="s">
        <v>61</v>
      </c>
      <c r="G21" s="2840" t="s">
        <v>37</v>
      </c>
      <c r="H21" s="2842">
        <f>I21+K21</f>
        <v>636</v>
      </c>
      <c r="I21" s="2844">
        <v>636</v>
      </c>
      <c r="J21" s="2844">
        <v>0</v>
      </c>
      <c r="K21" s="2846">
        <v>0</v>
      </c>
      <c r="L21" s="1064">
        <v>700</v>
      </c>
      <c r="M21" s="1065">
        <v>700</v>
      </c>
      <c r="N21" s="1048" t="s">
        <v>397</v>
      </c>
      <c r="O21" s="1049">
        <v>10</v>
      </c>
      <c r="P21" s="1049">
        <v>12</v>
      </c>
      <c r="Q21" s="1050">
        <v>14</v>
      </c>
      <c r="R21" s="58"/>
      <c r="S21" s="58"/>
      <c r="T21" s="58"/>
      <c r="U21" s="58"/>
      <c r="V21" s="58"/>
      <c r="W21" s="58"/>
    </row>
    <row r="22" spans="1:23">
      <c r="A22" s="2849"/>
      <c r="B22" s="2850"/>
      <c r="C22" s="2054"/>
      <c r="D22" s="2055"/>
      <c r="E22" s="2063"/>
      <c r="F22" s="2839"/>
      <c r="G22" s="2841"/>
      <c r="H22" s="2843"/>
      <c r="I22" s="2845"/>
      <c r="J22" s="2845"/>
      <c r="K22" s="2847"/>
      <c r="L22" s="1069"/>
      <c r="M22" s="1070"/>
      <c r="N22" s="1071" t="s">
        <v>398</v>
      </c>
      <c r="O22" s="1574">
        <v>50</v>
      </c>
      <c r="P22" s="1574">
        <v>58</v>
      </c>
      <c r="Q22" s="1575">
        <v>58</v>
      </c>
      <c r="R22" s="58"/>
      <c r="S22" s="58"/>
      <c r="T22" s="58"/>
      <c r="U22" s="58"/>
      <c r="V22" s="58"/>
      <c r="W22" s="58"/>
    </row>
    <row r="23" spans="1:23" ht="28.15" customHeight="1" thickBot="1">
      <c r="A23" s="399"/>
      <c r="B23" s="1052"/>
      <c r="C23" s="2043"/>
      <c r="D23" s="2413"/>
      <c r="E23" s="2063"/>
      <c r="F23" s="2839"/>
      <c r="G23" s="914" t="s">
        <v>12</v>
      </c>
      <c r="H23" s="424">
        <f t="shared" ref="H23:M23" si="3">H21*1</f>
        <v>636</v>
      </c>
      <c r="I23" s="424">
        <f t="shared" si="3"/>
        <v>636</v>
      </c>
      <c r="J23" s="424">
        <f t="shared" si="3"/>
        <v>0</v>
      </c>
      <c r="K23" s="1057">
        <f t="shared" si="3"/>
        <v>0</v>
      </c>
      <c r="L23" s="1058">
        <f t="shared" si="3"/>
        <v>700</v>
      </c>
      <c r="M23" s="1056">
        <f t="shared" si="3"/>
        <v>700</v>
      </c>
      <c r="N23" s="1066"/>
      <c r="O23" s="1072"/>
      <c r="P23" s="1072"/>
      <c r="Q23" s="1073"/>
      <c r="R23" s="58"/>
      <c r="S23" s="58"/>
      <c r="T23" s="58"/>
      <c r="U23" s="58"/>
      <c r="V23" s="58"/>
      <c r="W23" s="58"/>
    </row>
    <row r="24" spans="1:23">
      <c r="A24" s="2071" t="s">
        <v>11</v>
      </c>
      <c r="B24" s="2859" t="s">
        <v>11</v>
      </c>
      <c r="C24" s="2042" t="s">
        <v>58</v>
      </c>
      <c r="D24" s="2412" t="s">
        <v>610</v>
      </c>
      <c r="E24" s="2758" t="s">
        <v>388</v>
      </c>
      <c r="F24" s="2838" t="s">
        <v>612</v>
      </c>
      <c r="G24" s="2840" t="s">
        <v>37</v>
      </c>
      <c r="H24" s="2842">
        <f>I24+K24</f>
        <v>10</v>
      </c>
      <c r="I24" s="2844">
        <v>10</v>
      </c>
      <c r="J24" s="2844">
        <v>0</v>
      </c>
      <c r="K24" s="2846">
        <v>0</v>
      </c>
      <c r="L24" s="1064">
        <v>20</v>
      </c>
      <c r="M24" s="1065">
        <v>30</v>
      </c>
      <c r="N24" s="1048" t="s">
        <v>611</v>
      </c>
      <c r="O24" s="1049">
        <v>1</v>
      </c>
      <c r="P24" s="1049">
        <v>2</v>
      </c>
      <c r="Q24" s="1050">
        <v>3</v>
      </c>
      <c r="R24" s="58"/>
      <c r="S24" s="58"/>
      <c r="T24" s="58"/>
      <c r="U24" s="58"/>
      <c r="V24" s="58"/>
      <c r="W24" s="58"/>
    </row>
    <row r="25" spans="1:23">
      <c r="A25" s="2849"/>
      <c r="B25" s="2850"/>
      <c r="C25" s="2054"/>
      <c r="D25" s="2055"/>
      <c r="E25" s="2063"/>
      <c r="F25" s="2839"/>
      <c r="G25" s="2841"/>
      <c r="H25" s="2843"/>
      <c r="I25" s="2845"/>
      <c r="J25" s="2845"/>
      <c r="K25" s="2847"/>
      <c r="L25" s="1069"/>
      <c r="M25" s="1070"/>
      <c r="N25" s="1071"/>
      <c r="O25" s="1574"/>
      <c r="P25" s="1574"/>
      <c r="Q25" s="1575"/>
      <c r="R25" s="58"/>
      <c r="S25" s="58"/>
      <c r="T25" s="397"/>
      <c r="U25" s="58"/>
      <c r="V25" s="58"/>
      <c r="W25" s="58"/>
    </row>
    <row r="26" spans="1:23" ht="34.15" customHeight="1" thickBot="1">
      <c r="A26" s="399"/>
      <c r="B26" s="1052"/>
      <c r="C26" s="2043"/>
      <c r="D26" s="2413"/>
      <c r="E26" s="2063"/>
      <c r="F26" s="2839"/>
      <c r="G26" s="914" t="s">
        <v>12</v>
      </c>
      <c r="H26" s="424">
        <f t="shared" ref="H26:M26" si="4">H24*1</f>
        <v>10</v>
      </c>
      <c r="I26" s="424">
        <f t="shared" si="4"/>
        <v>10</v>
      </c>
      <c r="J26" s="424">
        <f t="shared" si="4"/>
        <v>0</v>
      </c>
      <c r="K26" s="1057">
        <f t="shared" si="4"/>
        <v>0</v>
      </c>
      <c r="L26" s="1058">
        <f t="shared" si="4"/>
        <v>20</v>
      </c>
      <c r="M26" s="1056">
        <f t="shared" si="4"/>
        <v>30</v>
      </c>
      <c r="N26" s="1066"/>
      <c r="O26" s="1072"/>
      <c r="P26" s="1072"/>
      <c r="Q26" s="1073"/>
      <c r="R26" s="58"/>
      <c r="S26" s="58"/>
      <c r="T26" s="58"/>
      <c r="U26" s="58"/>
      <c r="V26" s="58"/>
      <c r="W26" s="58"/>
    </row>
    <row r="27" spans="1:23" ht="13.5" thickBot="1">
      <c r="A27" s="24" t="s">
        <v>11</v>
      </c>
      <c r="B27" s="1074" t="s">
        <v>11</v>
      </c>
      <c r="C27" s="2048" t="s">
        <v>14</v>
      </c>
      <c r="D27" s="2049"/>
      <c r="E27" s="2049"/>
      <c r="F27" s="2049"/>
      <c r="G27" s="2115"/>
      <c r="H27" s="1187">
        <f t="shared" ref="H27:M27" si="5">H26+H20+H18+H14+H23</f>
        <v>3402.9</v>
      </c>
      <c r="I27" s="1187">
        <f t="shared" si="5"/>
        <v>3273.9</v>
      </c>
      <c r="J27" s="1187">
        <f t="shared" si="5"/>
        <v>1725.9</v>
      </c>
      <c r="K27" s="1075">
        <f t="shared" si="5"/>
        <v>129</v>
      </c>
      <c r="L27" s="1075">
        <f t="shared" si="5"/>
        <v>3635</v>
      </c>
      <c r="M27" s="1075">
        <f t="shared" si="5"/>
        <v>3888</v>
      </c>
      <c r="N27" s="1076"/>
      <c r="O27" s="1077"/>
      <c r="P27" s="1077"/>
      <c r="Q27" s="1078"/>
      <c r="R27" s="58"/>
      <c r="S27" s="58"/>
      <c r="T27" s="58"/>
      <c r="U27" s="58"/>
      <c r="V27" s="58"/>
      <c r="W27" s="58"/>
    </row>
    <row r="28" spans="1:23" ht="13.5" thickBot="1">
      <c r="A28" s="24" t="s">
        <v>11</v>
      </c>
      <c r="B28" s="1079" t="s">
        <v>13</v>
      </c>
      <c r="C28" s="2875" t="s">
        <v>852</v>
      </c>
      <c r="D28" s="2876"/>
      <c r="E28" s="2877"/>
      <c r="F28" s="2877"/>
      <c r="G28" s="2876"/>
      <c r="H28" s="2876"/>
      <c r="I28" s="2876"/>
      <c r="J28" s="2876"/>
      <c r="K28" s="2876"/>
      <c r="L28" s="2876"/>
      <c r="M28" s="2876"/>
      <c r="N28" s="2876"/>
      <c r="O28" s="2876"/>
      <c r="P28" s="2876"/>
      <c r="Q28" s="2878"/>
      <c r="R28" s="58"/>
      <c r="S28" s="58"/>
      <c r="T28" s="58"/>
      <c r="U28" s="58"/>
      <c r="V28" s="58"/>
      <c r="W28" s="58"/>
    </row>
    <row r="29" spans="1:23">
      <c r="A29" s="2071" t="s">
        <v>11</v>
      </c>
      <c r="B29" s="2859" t="s">
        <v>13</v>
      </c>
      <c r="C29" s="2887" t="s">
        <v>11</v>
      </c>
      <c r="D29" s="2889" t="s">
        <v>399</v>
      </c>
      <c r="E29" s="2892" t="s">
        <v>395</v>
      </c>
      <c r="F29" s="2894" t="s">
        <v>389</v>
      </c>
      <c r="G29" s="2896" t="s">
        <v>37</v>
      </c>
      <c r="H29" s="2898">
        <v>0</v>
      </c>
      <c r="I29" s="2901">
        <v>0</v>
      </c>
      <c r="J29" s="2901"/>
      <c r="K29" s="2846">
        <v>0</v>
      </c>
      <c r="L29" s="1064"/>
      <c r="M29" s="1064"/>
      <c r="N29" s="2885" t="s">
        <v>400</v>
      </c>
      <c r="O29" s="2879">
        <v>1</v>
      </c>
      <c r="P29" s="2879">
        <v>2</v>
      </c>
      <c r="Q29" s="2882">
        <v>3</v>
      </c>
      <c r="R29" s="58"/>
      <c r="S29" s="58"/>
      <c r="T29" s="58"/>
      <c r="U29" s="58"/>
      <c r="V29" s="58"/>
      <c r="W29" s="58"/>
    </row>
    <row r="30" spans="1:23" ht="32.450000000000003" customHeight="1">
      <c r="A30" s="2849"/>
      <c r="B30" s="2850"/>
      <c r="C30" s="2851"/>
      <c r="D30" s="2890"/>
      <c r="E30" s="2893"/>
      <c r="F30" s="2895"/>
      <c r="G30" s="2897"/>
      <c r="H30" s="2899"/>
      <c r="I30" s="2902"/>
      <c r="J30" s="2902"/>
      <c r="K30" s="2847"/>
      <c r="L30" s="1069">
        <v>10</v>
      </c>
      <c r="M30" s="1069">
        <v>10</v>
      </c>
      <c r="N30" s="2903"/>
      <c r="O30" s="2904"/>
      <c r="P30" s="2904"/>
      <c r="Q30" s="2900"/>
      <c r="R30" s="58"/>
      <c r="S30" s="58"/>
      <c r="T30" s="58"/>
      <c r="U30" s="58"/>
      <c r="V30" s="58"/>
      <c r="W30" s="58"/>
    </row>
    <row r="31" spans="1:23" ht="43.9" customHeight="1" thickBot="1">
      <c r="A31" s="399"/>
      <c r="B31" s="1052"/>
      <c r="C31" s="2888"/>
      <c r="D31" s="2891"/>
      <c r="E31" s="2893"/>
      <c r="F31" s="2895"/>
      <c r="G31" s="1055" t="s">
        <v>12</v>
      </c>
      <c r="H31" s="1056">
        <f t="shared" ref="H31:M31" si="6">H29+H30</f>
        <v>0</v>
      </c>
      <c r="I31" s="1056">
        <f t="shared" si="6"/>
        <v>0</v>
      </c>
      <c r="J31" s="1056">
        <f t="shared" si="6"/>
        <v>0</v>
      </c>
      <c r="K31" s="1057">
        <f t="shared" si="6"/>
        <v>0</v>
      </c>
      <c r="L31" s="1058">
        <f t="shared" si="6"/>
        <v>10</v>
      </c>
      <c r="M31" s="1058">
        <f t="shared" si="6"/>
        <v>10</v>
      </c>
      <c r="N31" s="1080" t="s">
        <v>401</v>
      </c>
      <c r="O31" s="1067"/>
      <c r="P31" s="1067"/>
      <c r="Q31" s="1068"/>
      <c r="R31" s="58"/>
      <c r="S31" s="58"/>
      <c r="T31" s="58"/>
      <c r="U31" s="58"/>
      <c r="V31" s="58"/>
      <c r="W31" s="58"/>
    </row>
    <row r="32" spans="1:23">
      <c r="A32" s="2071" t="s">
        <v>11</v>
      </c>
      <c r="B32" s="1062" t="s">
        <v>13</v>
      </c>
      <c r="C32" s="2887" t="s">
        <v>13</v>
      </c>
      <c r="D32" s="2889" t="s">
        <v>402</v>
      </c>
      <c r="E32" s="2911" t="s">
        <v>403</v>
      </c>
      <c r="F32" s="2913" t="s">
        <v>404</v>
      </c>
      <c r="G32" s="2915" t="s">
        <v>837</v>
      </c>
      <c r="H32" s="2898">
        <f>I32+K32</f>
        <v>62</v>
      </c>
      <c r="I32" s="2901">
        <v>62</v>
      </c>
      <c r="J32" s="2901"/>
      <c r="K32" s="2846">
        <v>0</v>
      </c>
      <c r="L32" s="2873">
        <v>70</v>
      </c>
      <c r="M32" s="2873">
        <v>80</v>
      </c>
      <c r="N32" s="2885" t="s">
        <v>853</v>
      </c>
      <c r="O32" s="2879">
        <v>81</v>
      </c>
      <c r="P32" s="2879">
        <v>83</v>
      </c>
      <c r="Q32" s="2882">
        <v>85</v>
      </c>
      <c r="R32" s="58"/>
      <c r="S32" s="58"/>
      <c r="T32" s="58"/>
      <c r="U32" s="58"/>
      <c r="V32" s="58"/>
      <c r="W32" s="58"/>
    </row>
    <row r="33" spans="1:23">
      <c r="A33" s="2072"/>
      <c r="B33" s="1039"/>
      <c r="C33" s="2851"/>
      <c r="D33" s="2890"/>
      <c r="E33" s="2912"/>
      <c r="F33" s="2914"/>
      <c r="G33" s="2916"/>
      <c r="H33" s="2899"/>
      <c r="I33" s="2902"/>
      <c r="J33" s="2902"/>
      <c r="K33" s="2847"/>
      <c r="L33" s="2874"/>
      <c r="M33" s="2874"/>
      <c r="N33" s="2886"/>
      <c r="O33" s="2880"/>
      <c r="P33" s="2880"/>
      <c r="Q33" s="2883"/>
      <c r="R33" s="58"/>
      <c r="S33" s="58"/>
      <c r="T33" s="58"/>
      <c r="U33" s="58"/>
      <c r="V33" s="58"/>
      <c r="W33" s="58"/>
    </row>
    <row r="34" spans="1:23" ht="18.600000000000001" customHeight="1" thickBot="1">
      <c r="A34" s="2849"/>
      <c r="B34" s="1052"/>
      <c r="C34" s="2888"/>
      <c r="D34" s="2891"/>
      <c r="E34" s="1053"/>
      <c r="F34" s="1054"/>
      <c r="G34" s="1055" t="s">
        <v>12</v>
      </c>
      <c r="H34" s="1056">
        <f t="shared" ref="H34:M34" si="7">H32+H33</f>
        <v>62</v>
      </c>
      <c r="I34" s="1056">
        <f t="shared" si="7"/>
        <v>62</v>
      </c>
      <c r="J34" s="1056">
        <f t="shared" si="7"/>
        <v>0</v>
      </c>
      <c r="K34" s="1057">
        <f t="shared" si="7"/>
        <v>0</v>
      </c>
      <c r="L34" s="1058">
        <f t="shared" si="7"/>
        <v>70</v>
      </c>
      <c r="M34" s="1058">
        <f t="shared" si="7"/>
        <v>80</v>
      </c>
      <c r="N34" s="2112"/>
      <c r="O34" s="2881"/>
      <c r="P34" s="2881"/>
      <c r="Q34" s="2884"/>
      <c r="R34" s="58"/>
      <c r="S34" s="58"/>
      <c r="T34" s="58"/>
      <c r="U34" s="58"/>
      <c r="V34" s="58"/>
      <c r="W34" s="58"/>
    </row>
    <row r="35" spans="1:23" ht="13.5" thickBot="1">
      <c r="A35" s="24" t="s">
        <v>11</v>
      </c>
      <c r="B35" s="1074" t="s">
        <v>13</v>
      </c>
      <c r="C35" s="2905" t="s">
        <v>14</v>
      </c>
      <c r="D35" s="2906"/>
      <c r="E35" s="2906"/>
      <c r="F35" s="2906"/>
      <c r="G35" s="2907"/>
      <c r="H35" s="1075">
        <f t="shared" ref="H35:M35" si="8">H31+H34</f>
        <v>62</v>
      </c>
      <c r="I35" s="1075">
        <f t="shared" si="8"/>
        <v>62</v>
      </c>
      <c r="J35" s="1075">
        <f t="shared" si="8"/>
        <v>0</v>
      </c>
      <c r="K35" s="1081">
        <f t="shared" si="8"/>
        <v>0</v>
      </c>
      <c r="L35" s="1082">
        <f t="shared" si="8"/>
        <v>80</v>
      </c>
      <c r="M35" s="1082">
        <f t="shared" si="8"/>
        <v>90</v>
      </c>
      <c r="N35" s="1076"/>
      <c r="O35" s="1077"/>
      <c r="P35" s="1077"/>
      <c r="Q35" s="1078"/>
      <c r="R35" s="58"/>
      <c r="S35" s="58"/>
      <c r="T35" s="58"/>
      <c r="U35" s="58"/>
      <c r="V35" s="58"/>
      <c r="W35" s="58"/>
    </row>
    <row r="36" spans="1:23" ht="13.5" thickBot="1">
      <c r="A36" s="24" t="s">
        <v>11</v>
      </c>
      <c r="B36" s="1079" t="s">
        <v>35</v>
      </c>
      <c r="C36" s="2875" t="s">
        <v>405</v>
      </c>
      <c r="D36" s="2876"/>
      <c r="E36" s="2876"/>
      <c r="F36" s="2876"/>
      <c r="G36" s="2876"/>
      <c r="H36" s="2876"/>
      <c r="I36" s="2876"/>
      <c r="J36" s="2876"/>
      <c r="K36" s="2876"/>
      <c r="L36" s="2876"/>
      <c r="M36" s="2876"/>
      <c r="N36" s="2876"/>
      <c r="O36" s="2876"/>
      <c r="P36" s="2876"/>
      <c r="Q36" s="2878"/>
      <c r="R36" s="58"/>
      <c r="S36" s="58"/>
      <c r="T36" s="58"/>
      <c r="U36" s="58"/>
      <c r="V36" s="58"/>
      <c r="W36" s="58"/>
    </row>
    <row r="37" spans="1:23">
      <c r="A37" s="2374" t="s">
        <v>11</v>
      </c>
      <c r="B37" s="2376" t="s">
        <v>35</v>
      </c>
      <c r="C37" s="2042" t="s">
        <v>11</v>
      </c>
      <c r="D37" s="2044" t="s">
        <v>406</v>
      </c>
      <c r="E37" s="2060" t="s">
        <v>395</v>
      </c>
      <c r="F37" s="2858" t="s">
        <v>389</v>
      </c>
      <c r="G37" s="1184" t="s">
        <v>37</v>
      </c>
      <c r="H37" s="1185">
        <v>0</v>
      </c>
      <c r="I37" s="1186">
        <v>0</v>
      </c>
      <c r="J37" s="1186">
        <v>0</v>
      </c>
      <c r="K37" s="1186">
        <v>0</v>
      </c>
      <c r="L37" s="1083">
        <v>10</v>
      </c>
      <c r="M37" s="1607">
        <v>15</v>
      </c>
      <c r="N37" s="2909" t="s">
        <v>407</v>
      </c>
      <c r="O37" s="2879">
        <v>14</v>
      </c>
      <c r="P37" s="2879">
        <v>16</v>
      </c>
      <c r="Q37" s="2882">
        <v>17</v>
      </c>
      <c r="R37" s="58"/>
      <c r="S37" s="58"/>
      <c r="T37" s="58"/>
      <c r="U37" s="58"/>
      <c r="V37" s="58"/>
      <c r="W37" s="58"/>
    </row>
    <row r="38" spans="1:23" ht="32.450000000000003" customHeight="1">
      <c r="A38" s="2384"/>
      <c r="B38" s="2075"/>
      <c r="C38" s="2054"/>
      <c r="D38" s="2055"/>
      <c r="E38" s="2063"/>
      <c r="F38" s="2839"/>
      <c r="G38" s="1178"/>
      <c r="H38" s="98"/>
      <c r="I38" s="90"/>
      <c r="J38" s="90"/>
      <c r="K38" s="90"/>
      <c r="L38" s="1084"/>
      <c r="M38" s="1069"/>
      <c r="N38" s="2910"/>
      <c r="O38" s="2880"/>
      <c r="P38" s="2880"/>
      <c r="Q38" s="2883"/>
      <c r="R38" s="58"/>
      <c r="S38" s="58"/>
      <c r="T38" s="58"/>
      <c r="U38" s="58"/>
      <c r="V38" s="58"/>
      <c r="W38" s="58"/>
    </row>
    <row r="39" spans="1:23" ht="13.5" thickBot="1">
      <c r="A39" s="399"/>
      <c r="B39" s="933"/>
      <c r="C39" s="2043"/>
      <c r="D39" s="1174"/>
      <c r="E39" s="2064"/>
      <c r="F39" s="2908"/>
      <c r="G39" s="914" t="s">
        <v>12</v>
      </c>
      <c r="H39" s="424">
        <f t="shared" ref="H39:M39" si="9">H37+H38</f>
        <v>0</v>
      </c>
      <c r="I39" s="424">
        <f t="shared" si="9"/>
        <v>0</v>
      </c>
      <c r="J39" s="424">
        <f t="shared" si="9"/>
        <v>0</v>
      </c>
      <c r="K39" s="424">
        <f t="shared" si="9"/>
        <v>0</v>
      </c>
      <c r="L39" s="1057">
        <f t="shared" si="9"/>
        <v>10</v>
      </c>
      <c r="M39" s="1058">
        <f t="shared" si="9"/>
        <v>15</v>
      </c>
      <c r="N39" s="1085"/>
      <c r="O39" s="1067"/>
      <c r="P39" s="1067"/>
      <c r="Q39" s="1068"/>
      <c r="R39" s="58"/>
      <c r="S39" s="58"/>
      <c r="T39" s="58"/>
      <c r="U39" s="58"/>
      <c r="V39" s="58"/>
      <c r="W39" s="58"/>
    </row>
    <row r="40" spans="1:23">
      <c r="A40" s="2071" t="s">
        <v>11</v>
      </c>
      <c r="B40" s="2920" t="s">
        <v>35</v>
      </c>
      <c r="C40" s="2042" t="s">
        <v>13</v>
      </c>
      <c r="D40" s="2044" t="s">
        <v>408</v>
      </c>
      <c r="E40" s="2060" t="s">
        <v>395</v>
      </c>
      <c r="F40" s="2858" t="s">
        <v>389</v>
      </c>
      <c r="G40" s="1184" t="s">
        <v>37</v>
      </c>
      <c r="H40" s="1185">
        <v>0</v>
      </c>
      <c r="I40" s="1186">
        <v>0</v>
      </c>
      <c r="J40" s="1186">
        <v>0</v>
      </c>
      <c r="K40" s="1186">
        <v>0</v>
      </c>
      <c r="L40" s="1083">
        <v>10</v>
      </c>
      <c r="M40" s="1607">
        <v>15</v>
      </c>
      <c r="N40" s="2909" t="s">
        <v>409</v>
      </c>
      <c r="O40" s="2879">
        <v>3</v>
      </c>
      <c r="P40" s="2879">
        <v>4</v>
      </c>
      <c r="Q40" s="2882">
        <v>5</v>
      </c>
      <c r="R40" s="58"/>
      <c r="S40" s="58"/>
      <c r="T40" s="58"/>
      <c r="U40" s="58"/>
      <c r="V40" s="58"/>
      <c r="W40" s="58"/>
    </row>
    <row r="41" spans="1:23">
      <c r="A41" s="2849"/>
      <c r="B41" s="2921"/>
      <c r="C41" s="2054"/>
      <c r="D41" s="2055"/>
      <c r="E41" s="2063"/>
      <c r="F41" s="2839"/>
      <c r="G41" s="1178"/>
      <c r="H41" s="98"/>
      <c r="I41" s="90"/>
      <c r="J41" s="90"/>
      <c r="K41" s="90"/>
      <c r="L41" s="1084"/>
      <c r="M41" s="1069"/>
      <c r="N41" s="2922"/>
      <c r="O41" s="2904"/>
      <c r="P41" s="2904"/>
      <c r="Q41" s="2900"/>
      <c r="R41" s="58"/>
      <c r="S41" s="58"/>
      <c r="T41" s="58"/>
      <c r="U41" s="58"/>
      <c r="V41" s="58"/>
      <c r="W41" s="58"/>
    </row>
    <row r="42" spans="1:23" ht="19.899999999999999" customHeight="1" thickBot="1">
      <c r="A42" s="399"/>
      <c r="B42" s="933"/>
      <c r="C42" s="2043"/>
      <c r="D42" s="2413"/>
      <c r="E42" s="2064"/>
      <c r="F42" s="2908"/>
      <c r="G42" s="914" t="s">
        <v>12</v>
      </c>
      <c r="H42" s="424">
        <f>H40+H41</f>
        <v>0</v>
      </c>
      <c r="I42" s="424">
        <f>I40+I41</f>
        <v>0</v>
      </c>
      <c r="J42" s="424">
        <f>J40+J41</f>
        <v>0</v>
      </c>
      <c r="K42" s="424">
        <f>K40+K41</f>
        <v>0</v>
      </c>
      <c r="L42" s="1057">
        <v>0</v>
      </c>
      <c r="M42" s="1058">
        <f>M40+M41</f>
        <v>15</v>
      </c>
      <c r="N42" s="1086"/>
      <c r="O42" s="1072"/>
      <c r="P42" s="1072"/>
      <c r="Q42" s="1073"/>
      <c r="R42" s="58"/>
      <c r="S42" s="58"/>
      <c r="T42" s="58"/>
      <c r="U42" s="58"/>
      <c r="V42" s="58"/>
      <c r="W42" s="58"/>
    </row>
    <row r="43" spans="1:23" ht="13.5" thickBot="1">
      <c r="A43" s="24" t="s">
        <v>11</v>
      </c>
      <c r="B43" s="918" t="s">
        <v>35</v>
      </c>
      <c r="C43" s="2048" t="s">
        <v>14</v>
      </c>
      <c r="D43" s="2049"/>
      <c r="E43" s="2049"/>
      <c r="F43" s="2049"/>
      <c r="G43" s="2115"/>
      <c r="H43" s="1187">
        <f t="shared" ref="H43:M43" si="10">H42+H39</f>
        <v>0</v>
      </c>
      <c r="I43" s="1187">
        <f t="shared" si="10"/>
        <v>0</v>
      </c>
      <c r="J43" s="1187">
        <f t="shared" si="10"/>
        <v>0</v>
      </c>
      <c r="K43" s="1187">
        <f t="shared" si="10"/>
        <v>0</v>
      </c>
      <c r="L43" s="1081">
        <f t="shared" si="10"/>
        <v>10</v>
      </c>
      <c r="M43" s="1082">
        <f t="shared" si="10"/>
        <v>30</v>
      </c>
      <c r="N43" s="1076"/>
      <c r="O43" s="1077"/>
      <c r="P43" s="1077"/>
      <c r="Q43" s="1078"/>
      <c r="R43" s="58"/>
      <c r="S43" s="58"/>
      <c r="T43" s="58"/>
      <c r="U43" s="58"/>
      <c r="V43" s="58"/>
      <c r="W43" s="58"/>
    </row>
    <row r="44" spans="1:23" ht="13.5" thickBot="1">
      <c r="A44" s="44" t="s">
        <v>11</v>
      </c>
      <c r="B44" s="2117" t="s">
        <v>64</v>
      </c>
      <c r="C44" s="2118"/>
      <c r="D44" s="2118"/>
      <c r="E44" s="2118"/>
      <c r="F44" s="2118"/>
      <c r="G44" s="2797"/>
      <c r="H44" s="52">
        <f t="shared" ref="H44:M44" si="11">H27+H35</f>
        <v>3464.9</v>
      </c>
      <c r="I44" s="52">
        <f t="shared" si="11"/>
        <v>3335.9</v>
      </c>
      <c r="J44" s="52">
        <f t="shared" si="11"/>
        <v>1725.9</v>
      </c>
      <c r="K44" s="52">
        <f t="shared" si="11"/>
        <v>129</v>
      </c>
      <c r="L44" s="1087">
        <f t="shared" si="11"/>
        <v>3715</v>
      </c>
      <c r="M44" s="1087">
        <f t="shared" si="11"/>
        <v>3978</v>
      </c>
      <c r="N44" s="1088"/>
      <c r="O44" s="1088"/>
      <c r="P44" s="1088"/>
      <c r="Q44" s="1089"/>
      <c r="R44" s="58"/>
      <c r="S44" s="58"/>
      <c r="T44" s="58"/>
      <c r="U44" s="58"/>
      <c r="V44" s="58"/>
      <c r="W44" s="58"/>
    </row>
    <row r="45" spans="1:23" ht="13.5" thickBot="1">
      <c r="A45" s="55" t="s">
        <v>11</v>
      </c>
      <c r="B45" s="2798" t="s">
        <v>15</v>
      </c>
      <c r="C45" s="2121"/>
      <c r="D45" s="2121"/>
      <c r="E45" s="2121"/>
      <c r="F45" s="2121"/>
      <c r="G45" s="2121"/>
      <c r="H45" s="1900">
        <f t="shared" ref="H45:M45" si="12">H44</f>
        <v>3464.9</v>
      </c>
      <c r="I45" s="1900">
        <f t="shared" si="12"/>
        <v>3335.9</v>
      </c>
      <c r="J45" s="1188">
        <f t="shared" si="12"/>
        <v>1725.9</v>
      </c>
      <c r="K45" s="1900">
        <f t="shared" si="12"/>
        <v>129</v>
      </c>
      <c r="L45" s="1090">
        <f t="shared" si="12"/>
        <v>3715</v>
      </c>
      <c r="M45" s="1090">
        <f t="shared" si="12"/>
        <v>3978</v>
      </c>
      <c r="N45" s="2917"/>
      <c r="O45" s="2918"/>
      <c r="P45" s="2918"/>
      <c r="Q45" s="2919"/>
      <c r="R45" s="58"/>
      <c r="S45" s="58"/>
      <c r="T45" s="58"/>
      <c r="U45" s="58"/>
      <c r="V45" s="58"/>
      <c r="W45" s="58"/>
    </row>
    <row r="46" spans="1:23">
      <c r="A46" s="8"/>
      <c r="B46" s="9"/>
      <c r="C46" s="9"/>
      <c r="D46" s="9"/>
      <c r="E46" s="9"/>
      <c r="F46" s="57"/>
      <c r="G46" s="57"/>
      <c r="H46" s="57"/>
      <c r="I46" s="57"/>
      <c r="J46" s="57"/>
      <c r="K46" s="57"/>
      <c r="L46" s="57"/>
      <c r="M46" s="57"/>
      <c r="N46" s="12"/>
      <c r="O46" s="12"/>
      <c r="P46" s="12"/>
      <c r="Q46" s="12"/>
      <c r="R46" s="401"/>
      <c r="S46" s="401"/>
      <c r="T46" s="401"/>
      <c r="U46" s="401"/>
      <c r="V46" s="401"/>
      <c r="W46" s="401"/>
    </row>
    <row r="47" spans="1:23">
      <c r="A47" s="8"/>
      <c r="B47" s="9"/>
      <c r="C47" s="9"/>
      <c r="D47" s="9"/>
      <c r="E47" s="9"/>
      <c r="F47" s="57"/>
      <c r="G47" s="57"/>
      <c r="H47" s="57"/>
      <c r="I47" s="57"/>
      <c r="J47" s="57"/>
      <c r="K47" s="57"/>
      <c r="L47" s="57"/>
      <c r="M47" s="57"/>
      <c r="N47" s="12"/>
      <c r="O47" s="12"/>
      <c r="P47" s="12"/>
      <c r="Q47" s="12"/>
      <c r="R47" s="401"/>
      <c r="S47" s="401"/>
      <c r="T47" s="401"/>
      <c r="U47" s="401"/>
      <c r="V47" s="401"/>
      <c r="W47" s="401"/>
    </row>
    <row r="48" spans="1:23">
      <c r="A48" s="8"/>
      <c r="B48" s="9"/>
      <c r="C48" s="9"/>
      <c r="D48" s="9"/>
      <c r="E48" s="9"/>
      <c r="F48" s="57"/>
      <c r="G48" s="57"/>
      <c r="H48" s="57"/>
      <c r="I48" s="57"/>
      <c r="J48" s="57"/>
      <c r="K48" s="57"/>
      <c r="L48" s="57"/>
      <c r="M48" s="57"/>
      <c r="N48" s="12"/>
      <c r="O48" s="12"/>
      <c r="P48" s="12"/>
      <c r="Q48" s="12"/>
      <c r="R48" s="401"/>
      <c r="S48" s="401"/>
      <c r="T48" s="401"/>
      <c r="U48" s="401"/>
      <c r="V48" s="401"/>
      <c r="W48" s="401"/>
    </row>
    <row r="49" spans="1:23">
      <c r="A49" s="8"/>
      <c r="B49" s="9"/>
      <c r="C49" s="9"/>
      <c r="D49" s="9"/>
      <c r="E49" s="9"/>
      <c r="F49" s="57"/>
      <c r="G49" s="57"/>
      <c r="H49" s="57"/>
      <c r="I49" s="57"/>
      <c r="J49" s="57"/>
      <c r="K49" s="57"/>
      <c r="L49" s="57"/>
      <c r="M49" s="57"/>
      <c r="N49" s="12"/>
      <c r="O49" s="12"/>
      <c r="P49" s="12"/>
      <c r="Q49" s="12"/>
      <c r="R49" s="401"/>
      <c r="S49" s="401"/>
      <c r="T49" s="401"/>
      <c r="U49" s="401"/>
      <c r="V49" s="401"/>
      <c r="W49" s="401"/>
    </row>
    <row r="50" spans="1:23">
      <c r="A50" s="8"/>
      <c r="B50" s="9"/>
      <c r="C50" s="9"/>
      <c r="D50" s="9"/>
      <c r="E50" s="9"/>
      <c r="F50" s="57"/>
      <c r="G50" s="57"/>
      <c r="H50" s="57"/>
      <c r="I50" s="57"/>
      <c r="J50" s="57"/>
      <c r="K50" s="57"/>
      <c r="L50" s="57"/>
      <c r="M50" s="57"/>
      <c r="N50" s="12"/>
      <c r="O50" s="12"/>
      <c r="P50" s="12"/>
      <c r="Q50" s="12"/>
      <c r="R50" s="401"/>
      <c r="S50" s="401"/>
      <c r="T50" s="401"/>
      <c r="U50" s="401"/>
      <c r="V50" s="401"/>
      <c r="W50" s="401"/>
    </row>
    <row r="51" spans="1:23">
      <c r="A51" s="8"/>
      <c r="B51" s="9"/>
      <c r="C51" s="9"/>
      <c r="D51" s="9"/>
      <c r="E51" s="9"/>
      <c r="F51" s="57"/>
      <c r="G51" s="57"/>
      <c r="H51" s="57"/>
      <c r="I51" s="57"/>
      <c r="J51" s="57"/>
      <c r="K51" s="57"/>
      <c r="L51" s="57"/>
      <c r="M51" s="57"/>
      <c r="N51" s="12"/>
      <c r="O51" s="12"/>
      <c r="P51" s="12"/>
      <c r="Q51" s="12"/>
      <c r="R51" s="401"/>
      <c r="S51" s="401"/>
      <c r="T51" s="401"/>
      <c r="U51" s="401"/>
      <c r="V51" s="401"/>
      <c r="W51" s="401"/>
    </row>
    <row r="52" spans="1:23">
      <c r="A52" s="8"/>
      <c r="B52" s="9"/>
      <c r="C52" s="9"/>
      <c r="D52" s="9"/>
      <c r="E52" s="9"/>
      <c r="F52" s="57"/>
      <c r="G52" s="57"/>
      <c r="H52" s="57"/>
      <c r="I52" s="57"/>
      <c r="J52" s="57"/>
      <c r="K52" s="57"/>
      <c r="L52" s="57"/>
      <c r="M52" s="57"/>
      <c r="N52" s="12"/>
      <c r="O52" s="12"/>
      <c r="P52" s="12"/>
      <c r="Q52" s="12"/>
      <c r="R52" s="401"/>
      <c r="S52" s="401"/>
      <c r="T52" s="401"/>
      <c r="U52" s="401"/>
      <c r="V52" s="401"/>
      <c r="W52" s="401"/>
    </row>
    <row r="53" spans="1:23" ht="13.5" thickBot="1">
      <c r="A53" s="8"/>
      <c r="B53" s="9"/>
      <c r="C53" s="9"/>
      <c r="D53" s="9"/>
      <c r="E53" s="2127" t="s">
        <v>16</v>
      </c>
      <c r="F53" s="2923"/>
      <c r="G53" s="2923"/>
      <c r="H53" s="2923"/>
      <c r="I53" s="2923"/>
      <c r="J53" s="2923"/>
      <c r="K53" s="2923"/>
      <c r="L53" s="2923"/>
      <c r="M53" s="542"/>
      <c r="N53" s="12"/>
      <c r="O53" s="12"/>
      <c r="P53" s="12"/>
      <c r="Q53" s="12"/>
      <c r="R53" s="401"/>
      <c r="S53" s="401"/>
      <c r="T53" s="401"/>
      <c r="U53" s="401"/>
      <c r="V53" s="401"/>
      <c r="W53" s="401"/>
    </row>
    <row r="54" spans="1:23" ht="33.6" customHeight="1" thickBot="1">
      <c r="A54" s="1"/>
      <c r="B54" s="1"/>
      <c r="C54" s="2143" t="s">
        <v>17</v>
      </c>
      <c r="D54" s="2144"/>
      <c r="E54" s="2144"/>
      <c r="F54" s="2144"/>
      <c r="G54" s="2145"/>
      <c r="H54" s="2002" t="s">
        <v>687</v>
      </c>
      <c r="I54" s="2003"/>
      <c r="J54" s="2003"/>
      <c r="K54" s="2004"/>
      <c r="L54" s="58"/>
      <c r="M54" s="58"/>
      <c r="N54" s="1"/>
      <c r="O54" s="201"/>
      <c r="P54" s="1"/>
      <c r="Q54" s="1"/>
      <c r="R54" s="58"/>
      <c r="S54" s="58"/>
      <c r="T54" s="58"/>
      <c r="U54" s="58"/>
      <c r="V54" s="58"/>
      <c r="W54" s="58"/>
    </row>
    <row r="55" spans="1:23" ht="13.5" thickBot="1">
      <c r="A55" s="1"/>
      <c r="B55" s="1"/>
      <c r="C55" s="2146" t="s">
        <v>18</v>
      </c>
      <c r="D55" s="2924"/>
      <c r="E55" s="2924"/>
      <c r="F55" s="2924"/>
      <c r="G55" s="2925"/>
      <c r="H55" s="2149">
        <f>H56+H57+H58+H59+H60</f>
        <v>3464.9</v>
      </c>
      <c r="I55" s="2150"/>
      <c r="J55" s="2150"/>
      <c r="K55" s="2151"/>
      <c r="L55" s="58"/>
      <c r="M55" s="58"/>
      <c r="N55" s="1"/>
      <c r="O55" s="201"/>
      <c r="P55" s="1"/>
      <c r="Q55" s="1"/>
      <c r="R55" s="58"/>
      <c r="S55" s="58"/>
      <c r="T55" s="58"/>
      <c r="U55" s="58"/>
      <c r="V55" s="58"/>
      <c r="W55" s="58"/>
    </row>
    <row r="56" spans="1:23">
      <c r="A56" s="1"/>
      <c r="B56" s="1"/>
      <c r="C56" s="2152" t="s">
        <v>65</v>
      </c>
      <c r="D56" s="2926"/>
      <c r="E56" s="2926"/>
      <c r="F56" s="2926"/>
      <c r="G56" s="2927"/>
      <c r="H56" s="2928">
        <v>3304.9</v>
      </c>
      <c r="I56" s="2929"/>
      <c r="J56" s="2929"/>
      <c r="K56" s="2930"/>
      <c r="L56" s="58"/>
      <c r="M56" s="58"/>
      <c r="N56" s="1"/>
      <c r="O56" s="201"/>
      <c r="P56" s="1"/>
      <c r="Q56" s="1"/>
      <c r="R56" s="58"/>
      <c r="S56" s="58"/>
      <c r="T56" s="58"/>
      <c r="U56" s="58"/>
      <c r="V56" s="58"/>
      <c r="W56" s="58"/>
    </row>
    <row r="57" spans="1:23">
      <c r="A57" s="1"/>
      <c r="B57" s="1"/>
      <c r="C57" s="2131" t="s">
        <v>66</v>
      </c>
      <c r="D57" s="2931"/>
      <c r="E57" s="2931"/>
      <c r="F57" s="2931"/>
      <c r="G57" s="2932"/>
      <c r="H57" s="2134">
        <v>0</v>
      </c>
      <c r="I57" s="2135"/>
      <c r="J57" s="2135"/>
      <c r="K57" s="2136"/>
      <c r="L57" s="58"/>
      <c r="M57" s="58"/>
      <c r="N57" s="1"/>
      <c r="O57" s="201"/>
      <c r="P57" s="1"/>
      <c r="Q57" s="1"/>
      <c r="R57" s="58"/>
      <c r="S57" s="58"/>
      <c r="T57" s="58"/>
      <c r="U57" s="58"/>
      <c r="V57" s="58"/>
      <c r="W57" s="58"/>
    </row>
    <row r="58" spans="1:23">
      <c r="A58" s="1"/>
      <c r="B58" s="1"/>
      <c r="C58" s="2137" t="s">
        <v>268</v>
      </c>
      <c r="D58" s="2938"/>
      <c r="E58" s="2938"/>
      <c r="F58" s="2938"/>
      <c r="G58" s="2939"/>
      <c r="H58" s="2134">
        <v>160</v>
      </c>
      <c r="I58" s="2135"/>
      <c r="J58" s="2135"/>
      <c r="K58" s="2136"/>
      <c r="L58" s="58"/>
      <c r="M58" s="58"/>
      <c r="N58" s="1"/>
      <c r="O58" s="201"/>
      <c r="P58" s="1"/>
      <c r="Q58" s="1"/>
      <c r="R58" s="58"/>
      <c r="S58" s="58"/>
      <c r="T58" s="58"/>
      <c r="U58" s="58"/>
      <c r="V58" s="58"/>
      <c r="W58" s="58"/>
    </row>
    <row r="59" spans="1:23">
      <c r="A59" s="1"/>
      <c r="B59" s="1"/>
      <c r="C59" s="2137" t="s">
        <v>410</v>
      </c>
      <c r="D59" s="2938"/>
      <c r="E59" s="2938"/>
      <c r="F59" s="2938"/>
      <c r="G59" s="2939"/>
      <c r="H59" s="2134">
        <v>0</v>
      </c>
      <c r="I59" s="2135"/>
      <c r="J59" s="2135"/>
      <c r="K59" s="2136"/>
      <c r="L59" s="58"/>
      <c r="M59" s="58"/>
      <c r="N59" s="1"/>
      <c r="O59" s="201"/>
      <c r="P59" s="1"/>
      <c r="Q59" s="1"/>
      <c r="R59" s="58"/>
      <c r="S59" s="58"/>
      <c r="T59" s="58"/>
      <c r="U59" s="58"/>
      <c r="V59" s="58"/>
      <c r="W59" s="58"/>
    </row>
    <row r="60" spans="1:23" ht="13.5" thickBot="1">
      <c r="A60" s="1"/>
      <c r="B60" s="1"/>
      <c r="C60" s="2131" t="s">
        <v>262</v>
      </c>
      <c r="D60" s="2931"/>
      <c r="E60" s="2931"/>
      <c r="F60" s="2931"/>
      <c r="G60" s="2932"/>
      <c r="H60" s="2134">
        <v>0</v>
      </c>
      <c r="I60" s="2135"/>
      <c r="J60" s="2135"/>
      <c r="K60" s="2136"/>
      <c r="L60" s="58"/>
      <c r="M60" s="58"/>
      <c r="N60" s="1"/>
      <c r="O60" s="201"/>
      <c r="P60" s="1"/>
      <c r="Q60" s="1"/>
      <c r="R60" s="58"/>
      <c r="S60" s="58"/>
      <c r="T60" s="58"/>
      <c r="U60" s="58"/>
      <c r="V60" s="58"/>
      <c r="W60" s="58"/>
    </row>
    <row r="61" spans="1:23" ht="13.5" thickBot="1">
      <c r="A61" s="1"/>
      <c r="B61" s="1"/>
      <c r="C61" s="2146" t="s">
        <v>19</v>
      </c>
      <c r="D61" s="2924"/>
      <c r="E61" s="2924"/>
      <c r="F61" s="2924"/>
      <c r="G61" s="2925"/>
      <c r="H61" s="2149">
        <f>H62+H63+H64+H65+H66</f>
        <v>0</v>
      </c>
      <c r="I61" s="2150"/>
      <c r="J61" s="2150"/>
      <c r="K61" s="2151"/>
      <c r="L61" s="58"/>
      <c r="M61" s="58"/>
      <c r="N61" s="1"/>
      <c r="O61" s="201"/>
      <c r="P61" s="1"/>
      <c r="Q61" s="1"/>
      <c r="R61" s="58"/>
      <c r="S61" s="58"/>
      <c r="T61" s="58"/>
      <c r="U61" s="58"/>
      <c r="V61" s="58"/>
      <c r="W61" s="58"/>
    </row>
    <row r="62" spans="1:23">
      <c r="A62" s="1"/>
      <c r="B62" s="1"/>
      <c r="C62" s="2933" t="s">
        <v>67</v>
      </c>
      <c r="D62" s="2934"/>
      <c r="E62" s="2934"/>
      <c r="F62" s="2934"/>
      <c r="G62" s="2935"/>
      <c r="H62" s="2936">
        <v>0</v>
      </c>
      <c r="I62" s="2936"/>
      <c r="J62" s="2936"/>
      <c r="K62" s="2937"/>
      <c r="L62" s="58"/>
      <c r="M62" s="58"/>
      <c r="N62" s="1"/>
      <c r="O62" s="201"/>
      <c r="P62" s="1"/>
      <c r="Q62" s="1"/>
      <c r="R62" s="58"/>
      <c r="S62" s="58"/>
      <c r="T62" s="58"/>
      <c r="U62" s="58"/>
      <c r="V62" s="58"/>
      <c r="W62" s="58"/>
    </row>
    <row r="63" spans="1:23">
      <c r="A63" s="1"/>
      <c r="B63" s="1"/>
      <c r="C63" s="2943" t="s">
        <v>263</v>
      </c>
      <c r="D63" s="2944"/>
      <c r="E63" s="2944"/>
      <c r="F63" s="2944"/>
      <c r="G63" s="2945"/>
      <c r="H63" s="2135">
        <v>0</v>
      </c>
      <c r="I63" s="2135"/>
      <c r="J63" s="2135"/>
      <c r="K63" s="2136"/>
      <c r="L63" s="58"/>
      <c r="M63" s="58"/>
      <c r="N63" s="1"/>
      <c r="O63" s="201"/>
      <c r="P63" s="1"/>
      <c r="Q63" s="1"/>
      <c r="R63" s="58"/>
      <c r="S63" s="58"/>
      <c r="T63" s="58"/>
      <c r="U63" s="58"/>
      <c r="V63" s="58"/>
      <c r="W63" s="58"/>
    </row>
    <row r="64" spans="1:23">
      <c r="A64" s="1"/>
      <c r="B64" s="1"/>
      <c r="C64" s="2167" t="s">
        <v>68</v>
      </c>
      <c r="D64" s="2168"/>
      <c r="E64" s="2168"/>
      <c r="F64" s="2168"/>
      <c r="G64" s="2169"/>
      <c r="H64" s="2135">
        <v>0</v>
      </c>
      <c r="I64" s="2135"/>
      <c r="J64" s="2135"/>
      <c r="K64" s="2136"/>
      <c r="L64" s="58"/>
      <c r="M64" s="58"/>
      <c r="N64" s="1"/>
      <c r="O64" s="201"/>
      <c r="P64" s="1"/>
      <c r="Q64" s="1"/>
      <c r="R64" s="58"/>
      <c r="S64" s="58"/>
      <c r="T64" s="58"/>
      <c r="U64" s="58"/>
      <c r="V64" s="58"/>
      <c r="W64" s="58"/>
    </row>
    <row r="65" spans="1:23">
      <c r="A65" s="1"/>
      <c r="B65" s="1"/>
      <c r="C65" s="2946" t="s">
        <v>264</v>
      </c>
      <c r="D65" s="2947"/>
      <c r="E65" s="2947"/>
      <c r="F65" s="2947"/>
      <c r="G65" s="2948"/>
      <c r="H65" s="2135">
        <v>0</v>
      </c>
      <c r="I65" s="2135"/>
      <c r="J65" s="2135"/>
      <c r="K65" s="2136"/>
      <c r="L65" s="58"/>
      <c r="M65" s="58"/>
      <c r="N65" s="1"/>
      <c r="O65" s="201"/>
      <c r="P65" s="1"/>
      <c r="Q65" s="1"/>
      <c r="R65" s="58"/>
      <c r="S65" s="58"/>
      <c r="T65" s="58"/>
      <c r="U65" s="58"/>
      <c r="V65" s="58"/>
      <c r="W65" s="58"/>
    </row>
    <row r="66" spans="1:23" ht="13.5" thickBot="1">
      <c r="A66" s="1"/>
      <c r="B66" s="1"/>
      <c r="C66" s="2137" t="s">
        <v>69</v>
      </c>
      <c r="D66" s="2938"/>
      <c r="E66" s="2938"/>
      <c r="F66" s="2938"/>
      <c r="G66" s="2940"/>
      <c r="H66" s="2135">
        <v>0</v>
      </c>
      <c r="I66" s="2135"/>
      <c r="J66" s="2135"/>
      <c r="K66" s="2136"/>
      <c r="L66" s="58"/>
      <c r="M66" s="58"/>
      <c r="N66" s="1"/>
      <c r="O66" s="201"/>
      <c r="P66" s="1"/>
      <c r="Q66" s="1"/>
      <c r="R66" s="58"/>
      <c r="S66" s="58"/>
      <c r="T66" s="58"/>
      <c r="U66" s="58"/>
      <c r="V66" s="58"/>
      <c r="W66" s="58"/>
    </row>
    <row r="67" spans="1:23" ht="13.5" thickBot="1">
      <c r="A67" s="1"/>
      <c r="B67" s="1"/>
      <c r="C67" s="2159" t="s">
        <v>20</v>
      </c>
      <c r="D67" s="2941"/>
      <c r="E67" s="2941"/>
      <c r="F67" s="2941"/>
      <c r="G67" s="2942"/>
      <c r="H67" s="2162">
        <f>H61+H55</f>
        <v>3464.9</v>
      </c>
      <c r="I67" s="2162"/>
      <c r="J67" s="2162"/>
      <c r="K67" s="2163"/>
      <c r="L67" s="1"/>
      <c r="M67" s="1"/>
      <c r="N67" s="1"/>
      <c r="O67" s="201"/>
      <c r="P67" s="1"/>
      <c r="Q67" s="1"/>
      <c r="R67" s="58"/>
      <c r="S67" s="58"/>
      <c r="T67" s="58"/>
      <c r="U67" s="58"/>
      <c r="V67" s="58"/>
      <c r="W67" s="58"/>
    </row>
  </sheetData>
  <mergeCells count="153">
    <mergeCell ref="C66:G66"/>
    <mergeCell ref="H66:K66"/>
    <mergeCell ref="C67:G67"/>
    <mergeCell ref="H67:K67"/>
    <mergeCell ref="C63:G63"/>
    <mergeCell ref="H63:K63"/>
    <mergeCell ref="C64:G64"/>
    <mergeCell ref="H64:K64"/>
    <mergeCell ref="C65:G65"/>
    <mergeCell ref="H65:K65"/>
    <mergeCell ref="C60:G60"/>
    <mergeCell ref="H60:K60"/>
    <mergeCell ref="C61:G61"/>
    <mergeCell ref="H61:K61"/>
    <mergeCell ref="C62:G62"/>
    <mergeCell ref="H62:K62"/>
    <mergeCell ref="C57:G57"/>
    <mergeCell ref="H57:K57"/>
    <mergeCell ref="C58:G58"/>
    <mergeCell ref="H58:K58"/>
    <mergeCell ref="C59:G59"/>
    <mergeCell ref="H59:K59"/>
    <mergeCell ref="E53:L53"/>
    <mergeCell ref="C54:G54"/>
    <mergeCell ref="H54:K54"/>
    <mergeCell ref="C55:G55"/>
    <mergeCell ref="H55:K55"/>
    <mergeCell ref="C56:G56"/>
    <mergeCell ref="H56:K56"/>
    <mergeCell ref="O40:O41"/>
    <mergeCell ref="P40:P41"/>
    <mergeCell ref="Q40:Q41"/>
    <mergeCell ref="C43:G43"/>
    <mergeCell ref="B44:G44"/>
    <mergeCell ref="B45:G45"/>
    <mergeCell ref="N45:Q45"/>
    <mergeCell ref="O37:O38"/>
    <mergeCell ref="P37:P38"/>
    <mergeCell ref="Q37:Q38"/>
    <mergeCell ref="A40:A41"/>
    <mergeCell ref="B40:B41"/>
    <mergeCell ref="C40:C42"/>
    <mergeCell ref="D40:D42"/>
    <mergeCell ref="E40:E42"/>
    <mergeCell ref="F40:F42"/>
    <mergeCell ref="N40:N41"/>
    <mergeCell ref="A32:A34"/>
    <mergeCell ref="C32:C34"/>
    <mergeCell ref="D32:D34"/>
    <mergeCell ref="E32:E33"/>
    <mergeCell ref="F32:F33"/>
    <mergeCell ref="G32:G33"/>
    <mergeCell ref="H32:H33"/>
    <mergeCell ref="I32:I33"/>
    <mergeCell ref="J32:J33"/>
    <mergeCell ref="C35:G35"/>
    <mergeCell ref="C36:Q36"/>
    <mergeCell ref="A37:A38"/>
    <mergeCell ref="B37:B38"/>
    <mergeCell ref="C37:C39"/>
    <mergeCell ref="D37:D38"/>
    <mergeCell ref="E37:E39"/>
    <mergeCell ref="F37:F39"/>
    <mergeCell ref="N37:N38"/>
    <mergeCell ref="A29:A30"/>
    <mergeCell ref="B29:B30"/>
    <mergeCell ref="C29:C31"/>
    <mergeCell ref="D29:D31"/>
    <mergeCell ref="E29:E31"/>
    <mergeCell ref="F29:F31"/>
    <mergeCell ref="G29:G30"/>
    <mergeCell ref="H29:H30"/>
    <mergeCell ref="Q29:Q30"/>
    <mergeCell ref="I29:I30"/>
    <mergeCell ref="J29:J30"/>
    <mergeCell ref="K29:K30"/>
    <mergeCell ref="N29:N30"/>
    <mergeCell ref="O29:O30"/>
    <mergeCell ref="P29:P30"/>
    <mergeCell ref="K32:K33"/>
    <mergeCell ref="L32:L33"/>
    <mergeCell ref="M32:M33"/>
    <mergeCell ref="F24:F26"/>
    <mergeCell ref="G24:G25"/>
    <mergeCell ref="H24:H25"/>
    <mergeCell ref="I24:I25"/>
    <mergeCell ref="J24:J25"/>
    <mergeCell ref="K24:K25"/>
    <mergeCell ref="C27:G27"/>
    <mergeCell ref="C28:Q28"/>
    <mergeCell ref="O32:O34"/>
    <mergeCell ref="P32:P34"/>
    <mergeCell ref="Q32:Q34"/>
    <mergeCell ref="N32:N34"/>
    <mergeCell ref="M15:M17"/>
    <mergeCell ref="A19:A20"/>
    <mergeCell ref="C19:C20"/>
    <mergeCell ref="E19:E20"/>
    <mergeCell ref="F19:F20"/>
    <mergeCell ref="A24:A25"/>
    <mergeCell ref="B24:B25"/>
    <mergeCell ref="C24:C26"/>
    <mergeCell ref="D24:D26"/>
    <mergeCell ref="E24:E26"/>
    <mergeCell ref="G15:G17"/>
    <mergeCell ref="H15:H17"/>
    <mergeCell ref="I15:I17"/>
    <mergeCell ref="J15:J17"/>
    <mergeCell ref="K15:K17"/>
    <mergeCell ref="L15:L17"/>
    <mergeCell ref="A15:A17"/>
    <mergeCell ref="B15:B17"/>
    <mergeCell ref="C15:C18"/>
    <mergeCell ref="D15:D18"/>
    <mergeCell ref="E15:E17"/>
    <mergeCell ref="F15:F17"/>
    <mergeCell ref="A21:A22"/>
    <mergeCell ref="B21:B22"/>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 ref="C21:C23"/>
    <mergeCell ref="D21:D23"/>
    <mergeCell ref="E21:E23"/>
    <mergeCell ref="F21:F23"/>
    <mergeCell ref="G21:G22"/>
    <mergeCell ref="H21:H22"/>
    <mergeCell ref="I21:I22"/>
    <mergeCell ref="J21:J22"/>
    <mergeCell ref="K21:K22"/>
  </mergeCells>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zoomScaleNormal="100" workbookViewId="0">
      <selection activeCell="Q27" sqref="Q27"/>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8" ht="39" customHeight="1">
      <c r="M1" s="1981"/>
      <c r="N1" s="1981"/>
      <c r="O1" s="1981"/>
      <c r="P1" s="1981"/>
      <c r="Q1" s="1981"/>
    </row>
    <row r="2" spans="1:18" ht="15.75">
      <c r="A2" s="543"/>
      <c r="B2" s="543"/>
      <c r="C2" s="543"/>
      <c r="D2" s="544" t="s">
        <v>411</v>
      </c>
      <c r="E2" s="545"/>
      <c r="F2" s="544"/>
      <c r="G2" s="546"/>
      <c r="H2" s="543"/>
      <c r="I2" s="543"/>
      <c r="J2" s="543"/>
      <c r="K2" s="543"/>
      <c r="L2" s="547"/>
      <c r="M2" s="548"/>
      <c r="N2" s="548"/>
      <c r="O2" s="548"/>
      <c r="P2" s="548"/>
      <c r="Q2" s="548"/>
    </row>
    <row r="3" spans="1:18" ht="13.5" thickBot="1">
      <c r="A3" s="549"/>
      <c r="B3" s="550"/>
      <c r="C3" s="550"/>
      <c r="D3" s="2988" t="s">
        <v>34</v>
      </c>
      <c r="E3" s="2988"/>
      <c r="F3" s="2988"/>
      <c r="G3" s="2988"/>
      <c r="H3" s="2988"/>
      <c r="I3" s="2988"/>
      <c r="J3" s="2988"/>
      <c r="K3" s="2988"/>
      <c r="L3" s="2988"/>
      <c r="M3" s="2988"/>
      <c r="N3" s="2988"/>
      <c r="O3" s="2988"/>
      <c r="P3" s="2988"/>
      <c r="Q3" s="2988"/>
    </row>
    <row r="4" spans="1:18" ht="30.6" customHeight="1">
      <c r="A4" s="2949" t="s">
        <v>0</v>
      </c>
      <c r="B4" s="2952" t="s">
        <v>1</v>
      </c>
      <c r="C4" s="2952" t="s">
        <v>2</v>
      </c>
      <c r="D4" s="2955" t="s">
        <v>3</v>
      </c>
      <c r="E4" s="2958" t="s">
        <v>4</v>
      </c>
      <c r="F4" s="2961" t="s">
        <v>5</v>
      </c>
      <c r="G4" s="2964" t="s">
        <v>6</v>
      </c>
      <c r="H4" s="2967" t="s">
        <v>685</v>
      </c>
      <c r="I4" s="2968"/>
      <c r="J4" s="2968"/>
      <c r="K4" s="2969"/>
      <c r="L4" s="2970" t="s">
        <v>265</v>
      </c>
      <c r="M4" s="2973" t="s">
        <v>692</v>
      </c>
      <c r="N4" s="2976" t="s">
        <v>21</v>
      </c>
      <c r="O4" s="2977"/>
      <c r="P4" s="2977"/>
      <c r="Q4" s="2978"/>
    </row>
    <row r="5" spans="1:18">
      <c r="A5" s="2950"/>
      <c r="B5" s="2953"/>
      <c r="C5" s="2953"/>
      <c r="D5" s="2956"/>
      <c r="E5" s="2959"/>
      <c r="F5" s="2962"/>
      <c r="G5" s="2965"/>
      <c r="H5" s="2979" t="s">
        <v>7</v>
      </c>
      <c r="I5" s="2981" t="s">
        <v>8</v>
      </c>
      <c r="J5" s="2981"/>
      <c r="K5" s="2982" t="s">
        <v>266</v>
      </c>
      <c r="L5" s="2971"/>
      <c r="M5" s="2974"/>
      <c r="N5" s="2984" t="s">
        <v>33</v>
      </c>
      <c r="O5" s="2986" t="s">
        <v>9</v>
      </c>
      <c r="P5" s="2986"/>
      <c r="Q5" s="2987"/>
    </row>
    <row r="6" spans="1:18" ht="125.45" customHeight="1" thickBot="1">
      <c r="A6" s="2951"/>
      <c r="B6" s="2954"/>
      <c r="C6" s="2954"/>
      <c r="D6" s="2957"/>
      <c r="E6" s="2960"/>
      <c r="F6" s="2963"/>
      <c r="G6" s="2966"/>
      <c r="H6" s="2980"/>
      <c r="I6" s="551" t="s">
        <v>7</v>
      </c>
      <c r="J6" s="552" t="s">
        <v>10</v>
      </c>
      <c r="K6" s="2983"/>
      <c r="L6" s="2972"/>
      <c r="M6" s="2975"/>
      <c r="N6" s="2985"/>
      <c r="O6" s="553" t="s">
        <v>55</v>
      </c>
      <c r="P6" s="553" t="s">
        <v>132</v>
      </c>
      <c r="Q6" s="554" t="s">
        <v>686</v>
      </c>
    </row>
    <row r="7" spans="1:18" ht="13.5" thickBot="1">
      <c r="A7" s="555" t="s">
        <v>11</v>
      </c>
      <c r="B7" s="2989" t="s">
        <v>412</v>
      </c>
      <c r="C7" s="2990"/>
      <c r="D7" s="2990"/>
      <c r="E7" s="2990"/>
      <c r="F7" s="2990"/>
      <c r="G7" s="2990"/>
      <c r="H7" s="2990"/>
      <c r="I7" s="2990"/>
      <c r="J7" s="2990"/>
      <c r="K7" s="2990"/>
      <c r="L7" s="2990"/>
      <c r="M7" s="2990"/>
      <c r="N7" s="2990"/>
      <c r="O7" s="2990"/>
      <c r="P7" s="2990"/>
      <c r="Q7" s="2991"/>
    </row>
    <row r="8" spans="1:18" ht="13.5" thickBot="1">
      <c r="A8" s="556" t="s">
        <v>11</v>
      </c>
      <c r="B8" s="557" t="s">
        <v>11</v>
      </c>
      <c r="C8" s="2992" t="s">
        <v>413</v>
      </c>
      <c r="D8" s="2993"/>
      <c r="E8" s="2993"/>
      <c r="F8" s="2993"/>
      <c r="G8" s="2993"/>
      <c r="H8" s="2993"/>
      <c r="I8" s="2993"/>
      <c r="J8" s="2993"/>
      <c r="K8" s="2993"/>
      <c r="L8" s="2993"/>
      <c r="M8" s="2993"/>
      <c r="N8" s="2993"/>
      <c r="O8" s="2993"/>
      <c r="P8" s="2993"/>
      <c r="Q8" s="2994"/>
    </row>
    <row r="9" spans="1:18" ht="24">
      <c r="A9" s="2995" t="s">
        <v>11</v>
      </c>
      <c r="B9" s="2998" t="s">
        <v>11</v>
      </c>
      <c r="C9" s="3001" t="s">
        <v>11</v>
      </c>
      <c r="D9" s="3004" t="s">
        <v>414</v>
      </c>
      <c r="E9" s="3007" t="s">
        <v>41</v>
      </c>
      <c r="F9" s="3010" t="s">
        <v>415</v>
      </c>
      <c r="G9" s="1904" t="s">
        <v>37</v>
      </c>
      <c r="H9" s="1905">
        <f>I9+K9</f>
        <v>10293.1</v>
      </c>
      <c r="I9" s="1906">
        <v>10181.4</v>
      </c>
      <c r="J9" s="1907">
        <v>8711.9</v>
      </c>
      <c r="K9" s="1908">
        <v>111.7</v>
      </c>
      <c r="L9" s="562">
        <v>11310</v>
      </c>
      <c r="M9" s="563">
        <v>12440</v>
      </c>
      <c r="N9" s="564" t="s">
        <v>416</v>
      </c>
      <c r="O9" s="565">
        <v>29</v>
      </c>
      <c r="P9" s="565">
        <v>29</v>
      </c>
      <c r="Q9" s="566">
        <v>29</v>
      </c>
    </row>
    <row r="10" spans="1:18">
      <c r="A10" s="2996"/>
      <c r="B10" s="2999"/>
      <c r="C10" s="3002"/>
      <c r="D10" s="3005"/>
      <c r="E10" s="3008"/>
      <c r="F10" s="3011"/>
      <c r="G10" s="567" t="s">
        <v>267</v>
      </c>
      <c r="H10" s="568">
        <f>I10+K10</f>
        <v>1557.8</v>
      </c>
      <c r="I10" s="569">
        <v>1552.5</v>
      </c>
      <c r="J10" s="568">
        <v>0</v>
      </c>
      <c r="K10" s="1269">
        <v>5.3</v>
      </c>
      <c r="L10" s="570">
        <v>1710</v>
      </c>
      <c r="M10" s="571">
        <v>1880</v>
      </c>
      <c r="N10" s="3013" t="s">
        <v>417</v>
      </c>
      <c r="O10" s="572">
        <v>3512</v>
      </c>
      <c r="P10" s="572">
        <v>3540</v>
      </c>
      <c r="Q10" s="573">
        <v>3560</v>
      </c>
      <c r="R10" s="596"/>
    </row>
    <row r="11" spans="1:18">
      <c r="A11" s="2996"/>
      <c r="B11" s="2999"/>
      <c r="C11" s="3002"/>
      <c r="D11" s="3005"/>
      <c r="E11" s="3008"/>
      <c r="F11" s="3011"/>
      <c r="G11" s="574" t="s">
        <v>56</v>
      </c>
      <c r="H11" s="575">
        <f>I11+K11</f>
        <v>0</v>
      </c>
      <c r="I11" s="576">
        <v>0</v>
      </c>
      <c r="J11" s="575">
        <v>0</v>
      </c>
      <c r="K11" s="577"/>
      <c r="L11" s="578"/>
      <c r="M11" s="579"/>
      <c r="N11" s="3014"/>
      <c r="O11" s="580"/>
      <c r="P11" s="580"/>
      <c r="Q11" s="581"/>
    </row>
    <row r="12" spans="1:18" ht="18" customHeight="1" thickBot="1">
      <c r="A12" s="2997"/>
      <c r="B12" s="3000"/>
      <c r="C12" s="3003"/>
      <c r="D12" s="3006"/>
      <c r="E12" s="3009"/>
      <c r="F12" s="3012"/>
      <c r="G12" s="582" t="s">
        <v>12</v>
      </c>
      <c r="H12" s="583">
        <f t="shared" ref="H12:M12" si="0">SUM(H9:H11)</f>
        <v>11850.9</v>
      </c>
      <c r="I12" s="584">
        <f t="shared" si="0"/>
        <v>11733.9</v>
      </c>
      <c r="J12" s="583">
        <f t="shared" si="0"/>
        <v>8711.9</v>
      </c>
      <c r="K12" s="585">
        <f t="shared" si="0"/>
        <v>117</v>
      </c>
      <c r="L12" s="586">
        <f t="shared" si="0"/>
        <v>13020</v>
      </c>
      <c r="M12" s="1002">
        <f t="shared" si="0"/>
        <v>14320</v>
      </c>
      <c r="N12" s="997"/>
      <c r="O12" s="587"/>
      <c r="P12" s="587"/>
      <c r="Q12" s="588"/>
    </row>
    <row r="13" spans="1:18" ht="36.75" thickBot="1">
      <c r="A13" s="2995" t="s">
        <v>11</v>
      </c>
      <c r="B13" s="2998" t="s">
        <v>11</v>
      </c>
      <c r="C13" s="3001" t="s">
        <v>13</v>
      </c>
      <c r="D13" s="3004" t="s">
        <v>418</v>
      </c>
      <c r="E13" s="3007" t="s">
        <v>41</v>
      </c>
      <c r="F13" s="3010" t="s">
        <v>415</v>
      </c>
      <c r="G13" s="1904" t="s">
        <v>384</v>
      </c>
      <c r="H13" s="558">
        <f>I13+K13</f>
        <v>5165.3999999999996</v>
      </c>
      <c r="I13" s="559">
        <v>5165.3999999999996</v>
      </c>
      <c r="J13" s="1907">
        <v>4866.2</v>
      </c>
      <c r="K13" s="561">
        <v>0</v>
      </c>
      <c r="L13" s="562">
        <v>5680</v>
      </c>
      <c r="M13" s="589">
        <v>6200</v>
      </c>
      <c r="N13" s="590" t="s">
        <v>419</v>
      </c>
      <c r="O13" s="591">
        <v>924</v>
      </c>
      <c r="P13" s="565">
        <v>930</v>
      </c>
      <c r="Q13" s="592">
        <v>950</v>
      </c>
    </row>
    <row r="14" spans="1:18" s="901" customFormat="1">
      <c r="A14" s="2996"/>
      <c r="B14" s="2999"/>
      <c r="C14" s="3002"/>
      <c r="D14" s="3005"/>
      <c r="E14" s="3008"/>
      <c r="F14" s="3011"/>
      <c r="G14" s="574" t="s">
        <v>56</v>
      </c>
      <c r="H14" s="558">
        <f>I14+K14</f>
        <v>0</v>
      </c>
      <c r="I14" s="576">
        <v>0</v>
      </c>
      <c r="J14" s="575">
        <v>0</v>
      </c>
      <c r="K14" s="577">
        <v>0</v>
      </c>
      <c r="L14" s="578"/>
      <c r="M14" s="579"/>
      <c r="N14" s="595"/>
      <c r="O14" s="596"/>
      <c r="P14" s="580"/>
      <c r="Q14" s="597"/>
    </row>
    <row r="15" spans="1:18" ht="30.6" customHeight="1" thickBot="1">
      <c r="A15" s="2997"/>
      <c r="B15" s="3000"/>
      <c r="C15" s="3003"/>
      <c r="D15" s="3006"/>
      <c r="E15" s="3009"/>
      <c r="F15" s="3012"/>
      <c r="G15" s="582" t="s">
        <v>12</v>
      </c>
      <c r="H15" s="583">
        <f>SUM(H13+H14)</f>
        <v>5165.3999999999996</v>
      </c>
      <c r="I15" s="583">
        <f>SUM(I13+I14)</f>
        <v>5165.3999999999996</v>
      </c>
      <c r="J15" s="583">
        <f>SUM(J13+J14)</f>
        <v>4866.2</v>
      </c>
      <c r="K15" s="585">
        <f>SUM(K13+K14)</f>
        <v>0</v>
      </c>
      <c r="L15" s="593">
        <f>SUM(L13:L13)</f>
        <v>5680</v>
      </c>
      <c r="M15" s="594">
        <f>SUM(M13:M13)</f>
        <v>6200</v>
      </c>
      <c r="N15" s="1470" t="s">
        <v>420</v>
      </c>
      <c r="O15" s="1473">
        <v>605</v>
      </c>
      <c r="P15" s="587">
        <v>610</v>
      </c>
      <c r="Q15" s="1474">
        <v>615</v>
      </c>
    </row>
    <row r="16" spans="1:18">
      <c r="A16" s="2995" t="s">
        <v>11</v>
      </c>
      <c r="B16" s="2998" t="s">
        <v>11</v>
      </c>
      <c r="C16" s="3001" t="s">
        <v>35</v>
      </c>
      <c r="D16" s="3004" t="s">
        <v>421</v>
      </c>
      <c r="E16" s="3007" t="s">
        <v>41</v>
      </c>
      <c r="F16" s="3010" t="s">
        <v>415</v>
      </c>
      <c r="G16" s="1268" t="s">
        <v>384</v>
      </c>
      <c r="H16" s="558">
        <f>I16+K16</f>
        <v>37.200000000000003</v>
      </c>
      <c r="I16" s="559">
        <v>37.200000000000003</v>
      </c>
      <c r="J16" s="560">
        <v>35.5</v>
      </c>
      <c r="K16" s="561">
        <v>0</v>
      </c>
      <c r="L16" s="562">
        <v>40</v>
      </c>
      <c r="M16" s="589">
        <v>45</v>
      </c>
      <c r="N16" s="1470"/>
      <c r="O16" s="1475"/>
      <c r="P16" s="1476"/>
      <c r="Q16" s="1477"/>
    </row>
    <row r="17" spans="1:17" ht="39.6" customHeight="1" thickBot="1">
      <c r="A17" s="2997"/>
      <c r="B17" s="3000"/>
      <c r="C17" s="3003"/>
      <c r="D17" s="3006"/>
      <c r="E17" s="3009"/>
      <c r="F17" s="3012"/>
      <c r="G17" s="582" t="s">
        <v>12</v>
      </c>
      <c r="H17" s="583">
        <f>SUM(H16)</f>
        <v>37.200000000000003</v>
      </c>
      <c r="I17" s="583">
        <f>SUM(I16:I16)</f>
        <v>37.200000000000003</v>
      </c>
      <c r="J17" s="583">
        <f>SUM(J16:J16)</f>
        <v>35.5</v>
      </c>
      <c r="K17" s="585">
        <f>SUM(K16:K16)</f>
        <v>0</v>
      </c>
      <c r="L17" s="593">
        <f>SUM(L16:L16)</f>
        <v>40</v>
      </c>
      <c r="M17" s="594">
        <f>SUM(M16:M16)</f>
        <v>45</v>
      </c>
      <c r="N17" s="598"/>
      <c r="O17" s="599"/>
      <c r="P17" s="600"/>
      <c r="Q17" s="601"/>
    </row>
    <row r="18" spans="1:17" ht="22.15" customHeight="1" thickBot="1">
      <c r="A18" s="556" t="s">
        <v>11</v>
      </c>
      <c r="B18" s="602" t="s">
        <v>11</v>
      </c>
      <c r="C18" s="3030" t="s">
        <v>14</v>
      </c>
      <c r="D18" s="3031"/>
      <c r="E18" s="3031"/>
      <c r="F18" s="3031"/>
      <c r="G18" s="3032"/>
      <c r="H18" s="603">
        <f t="shared" ref="H18:M18" si="1">H12+H15+H17</f>
        <v>17053.5</v>
      </c>
      <c r="I18" s="604">
        <f t="shared" si="1"/>
        <v>16936.5</v>
      </c>
      <c r="J18" s="603">
        <f t="shared" si="1"/>
        <v>13613.599999999999</v>
      </c>
      <c r="K18" s="603">
        <f t="shared" si="1"/>
        <v>117</v>
      </c>
      <c r="L18" s="603">
        <f t="shared" si="1"/>
        <v>18740</v>
      </c>
      <c r="M18" s="603">
        <f t="shared" si="1"/>
        <v>20565</v>
      </c>
      <c r="N18" s="605"/>
      <c r="O18" s="606"/>
      <c r="P18" s="606"/>
      <c r="Q18" s="607"/>
    </row>
    <row r="19" spans="1:17" ht="31.15" customHeight="1" thickBot="1">
      <c r="A19" s="556" t="s">
        <v>11</v>
      </c>
      <c r="B19" s="608" t="s">
        <v>13</v>
      </c>
      <c r="C19" s="3033" t="s">
        <v>422</v>
      </c>
      <c r="D19" s="3034"/>
      <c r="E19" s="3034"/>
      <c r="F19" s="3034"/>
      <c r="G19" s="3034"/>
      <c r="H19" s="3034"/>
      <c r="I19" s="3034"/>
      <c r="J19" s="3034"/>
      <c r="K19" s="3034"/>
      <c r="L19" s="3034"/>
      <c r="M19" s="3034"/>
      <c r="N19" s="3034"/>
      <c r="O19" s="3034"/>
      <c r="P19" s="3034"/>
      <c r="Q19" s="3035"/>
    </row>
    <row r="20" spans="1:17">
      <c r="A20" s="3036" t="s">
        <v>11</v>
      </c>
      <c r="B20" s="3039" t="s">
        <v>13</v>
      </c>
      <c r="C20" s="3001" t="s">
        <v>11</v>
      </c>
      <c r="D20" s="3041" t="s">
        <v>423</v>
      </c>
      <c r="E20" s="3044" t="s">
        <v>41</v>
      </c>
      <c r="F20" s="3047" t="s">
        <v>415</v>
      </c>
      <c r="G20" s="1904" t="s">
        <v>37</v>
      </c>
      <c r="H20" s="1905">
        <f>I20+K20</f>
        <v>6413.3</v>
      </c>
      <c r="I20" s="1906">
        <v>6381.3</v>
      </c>
      <c r="J20" s="589">
        <v>4655.3999999999996</v>
      </c>
      <c r="K20" s="621">
        <v>32</v>
      </c>
      <c r="L20" s="1518">
        <v>7000</v>
      </c>
      <c r="M20" s="562">
        <v>7700</v>
      </c>
      <c r="N20" s="3048" t="s">
        <v>424</v>
      </c>
      <c r="O20" s="609" t="s">
        <v>425</v>
      </c>
      <c r="P20" s="609" t="s">
        <v>426</v>
      </c>
      <c r="Q20" s="610" t="s">
        <v>426</v>
      </c>
    </row>
    <row r="21" spans="1:17" ht="24" customHeight="1">
      <c r="A21" s="3037"/>
      <c r="B21" s="3018"/>
      <c r="C21" s="3002"/>
      <c r="D21" s="3042"/>
      <c r="E21" s="3045"/>
      <c r="F21" s="3011"/>
      <c r="G21" s="1909" t="s">
        <v>267</v>
      </c>
      <c r="H21" s="1912">
        <f>I21+K21</f>
        <v>254.1</v>
      </c>
      <c r="I21" s="1911">
        <v>248.4</v>
      </c>
      <c r="J21" s="579">
        <v>48.7</v>
      </c>
      <c r="K21" s="1910">
        <v>5.7</v>
      </c>
      <c r="L21" s="1519">
        <v>270</v>
      </c>
      <c r="M21" s="578">
        <v>295</v>
      </c>
      <c r="N21" s="3049"/>
      <c r="O21" s="611"/>
      <c r="P21" s="611"/>
      <c r="Q21" s="612"/>
    </row>
    <row r="22" spans="1:17" ht="24.75" thickBot="1">
      <c r="A22" s="3038"/>
      <c r="B22" s="3040"/>
      <c r="C22" s="3003"/>
      <c r="D22" s="3043"/>
      <c r="E22" s="3046"/>
      <c r="F22" s="3046"/>
      <c r="G22" s="582" t="s">
        <v>12</v>
      </c>
      <c r="H22" s="583">
        <f>H20+H21</f>
        <v>6667.4000000000005</v>
      </c>
      <c r="I22" s="583">
        <f t="shared" ref="I22:M22" si="2">I20+I21</f>
        <v>6629.7</v>
      </c>
      <c r="J22" s="585">
        <f t="shared" si="2"/>
        <v>4704.0999999999995</v>
      </c>
      <c r="K22" s="586">
        <f t="shared" si="2"/>
        <v>37.700000000000003</v>
      </c>
      <c r="L22" s="594">
        <f t="shared" si="2"/>
        <v>7270</v>
      </c>
      <c r="M22" s="586">
        <f t="shared" si="2"/>
        <v>7995</v>
      </c>
      <c r="N22" s="1515" t="s">
        <v>427</v>
      </c>
      <c r="O22" s="1478" t="s">
        <v>428</v>
      </c>
      <c r="P22" s="1478" t="s">
        <v>429</v>
      </c>
      <c r="Q22" s="1479" t="s">
        <v>430</v>
      </c>
    </row>
    <row r="23" spans="1:17">
      <c r="A23" s="3015" t="s">
        <v>11</v>
      </c>
      <c r="B23" s="3017" t="s">
        <v>13</v>
      </c>
      <c r="C23" s="3020" t="s">
        <v>13</v>
      </c>
      <c r="D23" s="3022" t="s">
        <v>431</v>
      </c>
      <c r="E23" s="3025" t="s">
        <v>41</v>
      </c>
      <c r="F23" s="3027" t="s">
        <v>415</v>
      </c>
      <c r="G23" s="1904" t="s">
        <v>384</v>
      </c>
      <c r="H23" s="1913">
        <f>I23+K23</f>
        <v>14984.3</v>
      </c>
      <c r="I23" s="1906">
        <v>14967.3</v>
      </c>
      <c r="J23" s="1914">
        <v>14269.1</v>
      </c>
      <c r="K23" s="1928">
        <v>17</v>
      </c>
      <c r="L23" s="1518">
        <v>16480</v>
      </c>
      <c r="M23" s="1516">
        <v>18100</v>
      </c>
      <c r="N23" s="615" t="s">
        <v>432</v>
      </c>
      <c r="O23" s="616" t="s">
        <v>809</v>
      </c>
      <c r="P23" s="616" t="s">
        <v>810</v>
      </c>
      <c r="Q23" s="617" t="s">
        <v>811</v>
      </c>
    </row>
    <row r="24" spans="1:17" s="901" customFormat="1">
      <c r="A24" s="2996"/>
      <c r="B24" s="3018"/>
      <c r="C24" s="3002"/>
      <c r="D24" s="3023"/>
      <c r="E24" s="3008"/>
      <c r="F24" s="3028"/>
      <c r="G24" s="618" t="s">
        <v>384</v>
      </c>
      <c r="H24" s="656">
        <f>I24+K24</f>
        <v>0</v>
      </c>
      <c r="I24" s="620">
        <v>0</v>
      </c>
      <c r="J24" s="1517">
        <v>0</v>
      </c>
      <c r="K24" s="633"/>
      <c r="L24" s="1520"/>
      <c r="M24" s="1489"/>
      <c r="N24" s="622"/>
      <c r="O24" s="611"/>
      <c r="P24" s="611"/>
      <c r="Q24" s="612"/>
    </row>
    <row r="25" spans="1:17">
      <c r="A25" s="2996"/>
      <c r="B25" s="3018"/>
      <c r="C25" s="3002"/>
      <c r="D25" s="3023"/>
      <c r="E25" s="3008"/>
      <c r="F25" s="3028"/>
      <c r="G25" s="1922" t="s">
        <v>93</v>
      </c>
      <c r="H25" s="619">
        <f>I25+K25</f>
        <v>1781.1</v>
      </c>
      <c r="I25" s="620">
        <v>1729.1</v>
      </c>
      <c r="J25" s="1917">
        <v>1168.2</v>
      </c>
      <c r="K25" s="633">
        <v>52</v>
      </c>
      <c r="L25" s="1520">
        <v>1950</v>
      </c>
      <c r="M25" s="658">
        <v>2150</v>
      </c>
      <c r="N25" s="622"/>
      <c r="O25" s="611"/>
      <c r="P25" s="611"/>
      <c r="Q25" s="612"/>
    </row>
    <row r="26" spans="1:17">
      <c r="A26" s="2996"/>
      <c r="B26" s="3018"/>
      <c r="C26" s="3002"/>
      <c r="D26" s="3023"/>
      <c r="E26" s="3008"/>
      <c r="F26" s="3028"/>
      <c r="G26" s="623" t="s">
        <v>56</v>
      </c>
      <c r="H26" s="619">
        <f>I26+K26</f>
        <v>0</v>
      </c>
      <c r="I26" s="576">
        <v>0</v>
      </c>
      <c r="J26" s="579">
        <v>0</v>
      </c>
      <c r="K26" s="624"/>
      <c r="L26" s="1519"/>
      <c r="M26" s="624"/>
      <c r="N26" s="625"/>
      <c r="O26" s="611"/>
      <c r="P26" s="611"/>
      <c r="Q26" s="612"/>
    </row>
    <row r="27" spans="1:17" ht="13.5" thickBot="1">
      <c r="A27" s="3016"/>
      <c r="B27" s="3019"/>
      <c r="C27" s="3021"/>
      <c r="D27" s="3024"/>
      <c r="E27" s="3026"/>
      <c r="F27" s="3029"/>
      <c r="G27" s="626" t="s">
        <v>12</v>
      </c>
      <c r="H27" s="627">
        <f>SUM(H23:H26)</f>
        <v>16765.399999999998</v>
      </c>
      <c r="I27" s="1179">
        <f t="shared" ref="I27:M27" si="3">SUM(I23:I26)</f>
        <v>16696.399999999998</v>
      </c>
      <c r="J27" s="1514">
        <f t="shared" si="3"/>
        <v>15437.300000000001</v>
      </c>
      <c r="K27" s="593">
        <f t="shared" si="3"/>
        <v>69</v>
      </c>
      <c r="L27" s="666">
        <f t="shared" si="3"/>
        <v>18430</v>
      </c>
      <c r="M27" s="593">
        <f t="shared" si="3"/>
        <v>20250</v>
      </c>
      <c r="N27" s="628"/>
      <c r="O27" s="613"/>
      <c r="P27" s="613"/>
      <c r="Q27" s="614"/>
    </row>
    <row r="28" spans="1:17">
      <c r="A28" s="3036" t="s">
        <v>11</v>
      </c>
      <c r="B28" s="3039" t="s">
        <v>13</v>
      </c>
      <c r="C28" s="3001" t="s">
        <v>35</v>
      </c>
      <c r="D28" s="3041" t="s">
        <v>798</v>
      </c>
      <c r="E28" s="3007" t="s">
        <v>41</v>
      </c>
      <c r="F28" s="3062" t="s">
        <v>415</v>
      </c>
      <c r="G28" s="629" t="s">
        <v>37</v>
      </c>
      <c r="H28" s="558">
        <f>I28+K28</f>
        <v>2.2000000000000002</v>
      </c>
      <c r="I28" s="559">
        <v>2.2000000000000002</v>
      </c>
      <c r="J28" s="589">
        <v>0</v>
      </c>
      <c r="K28" s="621">
        <v>0</v>
      </c>
      <c r="L28" s="1518">
        <v>3</v>
      </c>
      <c r="M28" s="621">
        <v>4</v>
      </c>
      <c r="N28" s="3059" t="s">
        <v>433</v>
      </c>
      <c r="O28" s="630" t="s">
        <v>812</v>
      </c>
      <c r="P28" s="630" t="s">
        <v>813</v>
      </c>
      <c r="Q28" s="631" t="s">
        <v>814</v>
      </c>
    </row>
    <row r="29" spans="1:17" ht="26.45" customHeight="1" thickBot="1">
      <c r="A29" s="3038"/>
      <c r="B29" s="3040"/>
      <c r="C29" s="3003"/>
      <c r="D29" s="3043"/>
      <c r="E29" s="3061"/>
      <c r="F29" s="3009"/>
      <c r="G29" s="632" t="s">
        <v>12</v>
      </c>
      <c r="H29" s="583">
        <f>SUM(H28:H28)</f>
        <v>2.2000000000000002</v>
      </c>
      <c r="I29" s="583">
        <f t="shared" ref="I29:M29" si="4">SUM(I28:I28)</f>
        <v>2.2000000000000002</v>
      </c>
      <c r="J29" s="585">
        <f t="shared" si="4"/>
        <v>0</v>
      </c>
      <c r="K29" s="586">
        <f t="shared" si="4"/>
        <v>0</v>
      </c>
      <c r="L29" s="594">
        <f t="shared" si="4"/>
        <v>3</v>
      </c>
      <c r="M29" s="586">
        <f t="shared" si="4"/>
        <v>4</v>
      </c>
      <c r="N29" s="3060"/>
      <c r="O29" s="613"/>
      <c r="P29" s="613"/>
      <c r="Q29" s="614"/>
    </row>
    <row r="30" spans="1:17" ht="13.5" thickBot="1">
      <c r="A30" s="3036" t="s">
        <v>11</v>
      </c>
      <c r="B30" s="3039" t="s">
        <v>13</v>
      </c>
      <c r="C30" s="3001" t="s">
        <v>59</v>
      </c>
      <c r="D30" s="3041" t="s">
        <v>434</v>
      </c>
      <c r="E30" s="3007" t="s">
        <v>41</v>
      </c>
      <c r="F30" s="3062" t="s">
        <v>415</v>
      </c>
      <c r="G30" s="629" t="s">
        <v>37</v>
      </c>
      <c r="H30" s="558">
        <f>I30+K30</f>
        <v>0</v>
      </c>
      <c r="I30" s="559">
        <v>0</v>
      </c>
      <c r="J30" s="589">
        <v>0</v>
      </c>
      <c r="K30" s="621">
        <v>0</v>
      </c>
      <c r="L30" s="1518">
        <v>0</v>
      </c>
      <c r="M30" s="621">
        <v>0</v>
      </c>
      <c r="N30" s="3059"/>
      <c r="O30" s="630"/>
      <c r="P30" s="630"/>
      <c r="Q30" s="631"/>
    </row>
    <row r="31" spans="1:17">
      <c r="A31" s="3037"/>
      <c r="B31" s="3018"/>
      <c r="C31" s="3002"/>
      <c r="D31" s="3042"/>
      <c r="E31" s="3008"/>
      <c r="F31" s="3028"/>
      <c r="G31" s="1904" t="s">
        <v>384</v>
      </c>
      <c r="H31" s="1915">
        <f>I31+K31</f>
        <v>1424.2</v>
      </c>
      <c r="I31" s="1916">
        <v>1424.2</v>
      </c>
      <c r="J31" s="1917">
        <v>1351.3</v>
      </c>
      <c r="K31" s="633">
        <v>0</v>
      </c>
      <c r="L31" s="1520">
        <v>1560</v>
      </c>
      <c r="M31" s="633">
        <v>1700</v>
      </c>
      <c r="N31" s="3063"/>
      <c r="O31" s="611"/>
      <c r="P31" s="611"/>
      <c r="Q31" s="612"/>
    </row>
    <row r="32" spans="1:17">
      <c r="A32" s="3037"/>
      <c r="B32" s="3018"/>
      <c r="C32" s="3002"/>
      <c r="D32" s="3042"/>
      <c r="E32" s="3008"/>
      <c r="F32" s="3028"/>
      <c r="G32" s="623" t="s">
        <v>56</v>
      </c>
      <c r="H32" s="575">
        <f>I32+K32</f>
        <v>0</v>
      </c>
      <c r="I32" s="576">
        <v>0</v>
      </c>
      <c r="J32" s="579">
        <v>0</v>
      </c>
      <c r="K32" s="624"/>
      <c r="L32" s="1519"/>
      <c r="M32" s="624"/>
      <c r="N32" s="3063"/>
      <c r="O32" s="611"/>
      <c r="P32" s="611"/>
      <c r="Q32" s="612"/>
    </row>
    <row r="33" spans="1:17" ht="13.5" thickBot="1">
      <c r="A33" s="3038"/>
      <c r="B33" s="3040"/>
      <c r="C33" s="3003"/>
      <c r="D33" s="3043"/>
      <c r="E33" s="3061"/>
      <c r="F33" s="3009"/>
      <c r="G33" s="632" t="s">
        <v>12</v>
      </c>
      <c r="H33" s="583">
        <f>SUM(H30:H32)</f>
        <v>1424.2</v>
      </c>
      <c r="I33" s="583">
        <f t="shared" ref="I33:M33" si="5">SUM(I30:I32)</f>
        <v>1424.2</v>
      </c>
      <c r="J33" s="585">
        <f t="shared" si="5"/>
        <v>1351.3</v>
      </c>
      <c r="K33" s="586">
        <f t="shared" si="5"/>
        <v>0</v>
      </c>
      <c r="L33" s="594">
        <f t="shared" si="5"/>
        <v>1560</v>
      </c>
      <c r="M33" s="586">
        <f t="shared" si="5"/>
        <v>1700</v>
      </c>
      <c r="N33" s="3060"/>
      <c r="O33" s="613"/>
      <c r="P33" s="613"/>
      <c r="Q33" s="614"/>
    </row>
    <row r="34" spans="1:17" ht="13.5" thickBot="1">
      <c r="A34" s="634" t="s">
        <v>11</v>
      </c>
      <c r="B34" s="602" t="s">
        <v>13</v>
      </c>
      <c r="C34" s="3030" t="s">
        <v>14</v>
      </c>
      <c r="D34" s="3031"/>
      <c r="E34" s="3050"/>
      <c r="F34" s="3050"/>
      <c r="G34" s="3032"/>
      <c r="H34" s="603">
        <f>H22+H27+H33+H29</f>
        <v>24859.200000000001</v>
      </c>
      <c r="I34" s="603">
        <f t="shared" ref="I34:M34" si="6">I22+I27+I33+I29</f>
        <v>24752.5</v>
      </c>
      <c r="J34" s="603">
        <f t="shared" si="6"/>
        <v>21492.7</v>
      </c>
      <c r="K34" s="603">
        <f t="shared" si="6"/>
        <v>106.7</v>
      </c>
      <c r="L34" s="603">
        <f t="shared" si="6"/>
        <v>27263</v>
      </c>
      <c r="M34" s="603">
        <f t="shared" si="6"/>
        <v>29949</v>
      </c>
      <c r="N34" s="636"/>
      <c r="O34" s="637"/>
      <c r="P34" s="637"/>
      <c r="Q34" s="638"/>
    </row>
    <row r="35" spans="1:17" ht="13.5" thickBot="1">
      <c r="A35" s="556" t="s">
        <v>11</v>
      </c>
      <c r="B35" s="608" t="s">
        <v>35</v>
      </c>
      <c r="C35" s="3051" t="s">
        <v>435</v>
      </c>
      <c r="D35" s="3052"/>
      <c r="E35" s="3053"/>
      <c r="F35" s="3053"/>
      <c r="G35" s="3052"/>
      <c r="H35" s="3052"/>
      <c r="I35" s="3052"/>
      <c r="J35" s="3052"/>
      <c r="K35" s="3052"/>
      <c r="L35" s="3052"/>
      <c r="M35" s="3052"/>
      <c r="N35" s="3052"/>
      <c r="O35" s="3052"/>
      <c r="P35" s="3052"/>
      <c r="Q35" s="3054"/>
    </row>
    <row r="36" spans="1:17" ht="48">
      <c r="A36" s="639" t="s">
        <v>11</v>
      </c>
      <c r="B36" s="640" t="s">
        <v>35</v>
      </c>
      <c r="C36" s="3020" t="s">
        <v>11</v>
      </c>
      <c r="D36" s="3022" t="s">
        <v>799</v>
      </c>
      <c r="E36" s="1651" t="s">
        <v>41</v>
      </c>
      <c r="F36" s="1653" t="s">
        <v>415</v>
      </c>
      <c r="G36" s="1904" t="s">
        <v>37</v>
      </c>
      <c r="H36" s="1907">
        <f>I36+K36</f>
        <v>1811.9</v>
      </c>
      <c r="I36" s="1906">
        <v>1811.9</v>
      </c>
      <c r="J36" s="1907">
        <v>1654.7</v>
      </c>
      <c r="K36" s="561">
        <v>0</v>
      </c>
      <c r="L36" s="562">
        <v>1990</v>
      </c>
      <c r="M36" s="621">
        <v>2190</v>
      </c>
      <c r="N36" s="1484" t="s">
        <v>436</v>
      </c>
      <c r="O36" s="1003">
        <v>4</v>
      </c>
      <c r="P36" s="609" t="s">
        <v>270</v>
      </c>
      <c r="Q36" s="610" t="s">
        <v>270</v>
      </c>
    </row>
    <row r="37" spans="1:17">
      <c r="A37" s="641"/>
      <c r="B37" s="996"/>
      <c r="C37" s="3055"/>
      <c r="D37" s="3057"/>
      <c r="E37" s="1650"/>
      <c r="F37" s="1654"/>
      <c r="G37" s="1918" t="s">
        <v>267</v>
      </c>
      <c r="H37" s="568">
        <f>I37+K37</f>
        <v>180</v>
      </c>
      <c r="I37" s="1920">
        <v>165.5</v>
      </c>
      <c r="J37" s="568">
        <v>61.1</v>
      </c>
      <c r="K37" s="1919">
        <v>14.5</v>
      </c>
      <c r="L37" s="570">
        <v>200</v>
      </c>
      <c r="M37" s="658">
        <v>220</v>
      </c>
      <c r="N37" s="1485"/>
      <c r="O37" s="1004"/>
      <c r="P37" s="611"/>
      <c r="Q37" s="612"/>
    </row>
    <row r="38" spans="1:17">
      <c r="A38" s="641"/>
      <c r="B38" s="996"/>
      <c r="C38" s="3055"/>
      <c r="D38" s="3057"/>
      <c r="E38" s="1650"/>
      <c r="F38" s="1654"/>
      <c r="G38" s="1901" t="s">
        <v>56</v>
      </c>
      <c r="H38" s="1902">
        <f>I38+K38</f>
        <v>57.4</v>
      </c>
      <c r="I38" s="1903">
        <v>57.4</v>
      </c>
      <c r="J38" s="1902">
        <v>56.6</v>
      </c>
      <c r="K38" s="577">
        <v>0</v>
      </c>
      <c r="L38" s="578"/>
      <c r="M38" s="624"/>
      <c r="N38" s="1485"/>
      <c r="O38" s="1004"/>
      <c r="P38" s="611"/>
      <c r="Q38" s="612"/>
    </row>
    <row r="39" spans="1:17" ht="13.5" thickBot="1">
      <c r="A39" s="642"/>
      <c r="B39" s="643"/>
      <c r="C39" s="3056"/>
      <c r="D39" s="3058"/>
      <c r="E39" s="1652"/>
      <c r="F39" s="1655"/>
      <c r="G39" s="582" t="s">
        <v>12</v>
      </c>
      <c r="H39" s="1002">
        <f>H36+H37+H38</f>
        <v>2049.3000000000002</v>
      </c>
      <c r="I39" s="1002">
        <f t="shared" ref="I39:M39" si="7">I36+I37+I38</f>
        <v>2034.8000000000002</v>
      </c>
      <c r="J39" s="1002">
        <f t="shared" si="7"/>
        <v>1772.3999999999999</v>
      </c>
      <c r="K39" s="1002">
        <f t="shared" si="7"/>
        <v>14.5</v>
      </c>
      <c r="L39" s="1002">
        <f t="shared" si="7"/>
        <v>2190</v>
      </c>
      <c r="M39" s="1002">
        <f t="shared" si="7"/>
        <v>2410</v>
      </c>
      <c r="N39" s="1486"/>
      <c r="O39" s="1005"/>
      <c r="P39" s="613"/>
      <c r="Q39" s="614"/>
    </row>
    <row r="40" spans="1:17" ht="60">
      <c r="A40" s="639" t="s">
        <v>11</v>
      </c>
      <c r="B40" s="1525" t="s">
        <v>35</v>
      </c>
      <c r="C40" s="3020" t="s">
        <v>35</v>
      </c>
      <c r="D40" s="3022" t="s">
        <v>800</v>
      </c>
      <c r="E40" s="1523" t="s">
        <v>41</v>
      </c>
      <c r="F40" s="1529" t="s">
        <v>415</v>
      </c>
      <c r="G40" s="1268" t="s">
        <v>384</v>
      </c>
      <c r="H40" s="560">
        <f>I40+K40</f>
        <v>190.2</v>
      </c>
      <c r="I40" s="559">
        <v>190.2</v>
      </c>
      <c r="J40" s="560">
        <v>187.4</v>
      </c>
      <c r="K40" s="561">
        <v>0</v>
      </c>
      <c r="L40" s="562">
        <v>210</v>
      </c>
      <c r="M40" s="621">
        <v>230</v>
      </c>
      <c r="N40" s="1484" t="s">
        <v>437</v>
      </c>
      <c r="O40" s="1003">
        <v>103</v>
      </c>
      <c r="P40" s="609" t="s">
        <v>815</v>
      </c>
      <c r="Q40" s="610" t="s">
        <v>438</v>
      </c>
    </row>
    <row r="41" spans="1:17" ht="39" customHeight="1">
      <c r="A41" s="1532"/>
      <c r="B41" s="1526"/>
      <c r="C41" s="3002"/>
      <c r="D41" s="3023"/>
      <c r="E41" s="1528"/>
      <c r="F41" s="1530"/>
      <c r="G41" s="1901" t="s">
        <v>56</v>
      </c>
      <c r="H41" s="1902">
        <f>I41+K41</f>
        <v>0</v>
      </c>
      <c r="I41" s="1903">
        <v>0</v>
      </c>
      <c r="J41" s="1902">
        <v>0</v>
      </c>
      <c r="K41" s="577">
        <v>0</v>
      </c>
      <c r="L41" s="578">
        <v>60</v>
      </c>
      <c r="M41" s="624">
        <v>65</v>
      </c>
      <c r="N41" s="1487" t="s">
        <v>439</v>
      </c>
      <c r="O41" s="1006">
        <v>3900</v>
      </c>
      <c r="P41" s="1007" t="s">
        <v>440</v>
      </c>
      <c r="Q41" s="1008" t="s">
        <v>351</v>
      </c>
    </row>
    <row r="42" spans="1:17" ht="36">
      <c r="A42" s="1532"/>
      <c r="B42" s="1526"/>
      <c r="C42" s="3055"/>
      <c r="D42" s="3057"/>
      <c r="E42" s="1528"/>
      <c r="F42" s="1530"/>
      <c r="G42" s="1924" t="s">
        <v>80</v>
      </c>
      <c r="H42" s="1925">
        <f>I42+K42</f>
        <v>444.1</v>
      </c>
      <c r="I42" s="1926">
        <v>444.1</v>
      </c>
      <c r="J42" s="644">
        <v>0</v>
      </c>
      <c r="K42" s="645">
        <v>0</v>
      </c>
      <c r="L42" s="646">
        <v>410</v>
      </c>
      <c r="M42" s="1489">
        <v>450</v>
      </c>
      <c r="N42" s="1720" t="s">
        <v>801</v>
      </c>
      <c r="O42" s="1009">
        <v>100</v>
      </c>
      <c r="P42" s="616" t="s">
        <v>816</v>
      </c>
      <c r="Q42" s="617" t="s">
        <v>817</v>
      </c>
    </row>
    <row r="43" spans="1:17" s="901" customFormat="1" ht="24">
      <c r="A43" s="1532"/>
      <c r="B43" s="1526"/>
      <c r="C43" s="3055"/>
      <c r="D43" s="3057"/>
      <c r="E43" s="1528"/>
      <c r="F43" s="1530"/>
      <c r="G43" s="1491" t="s">
        <v>37</v>
      </c>
      <c r="H43" s="1480">
        <f>I43+K43</f>
        <v>1</v>
      </c>
      <c r="I43" s="644">
        <v>1</v>
      </c>
      <c r="J43" s="644">
        <v>0</v>
      </c>
      <c r="K43" s="645">
        <v>0</v>
      </c>
      <c r="L43" s="646">
        <v>0</v>
      </c>
      <c r="M43" s="1489">
        <v>0</v>
      </c>
      <c r="N43" s="1721" t="s">
        <v>819</v>
      </c>
      <c r="O43" s="1481">
        <v>25</v>
      </c>
      <c r="P43" s="1482" t="s">
        <v>260</v>
      </c>
      <c r="Q43" s="1483" t="s">
        <v>260</v>
      </c>
    </row>
    <row r="44" spans="1:17" ht="13.5" thickBot="1">
      <c r="A44" s="642"/>
      <c r="B44" s="1527"/>
      <c r="C44" s="3056"/>
      <c r="D44" s="3058"/>
      <c r="E44" s="1524"/>
      <c r="F44" s="1531"/>
      <c r="G44" s="586">
        <f>SUM(G40:G43)</f>
        <v>0</v>
      </c>
      <c r="H44" s="586">
        <f>SUM(H40:H43)</f>
        <v>635.29999999999995</v>
      </c>
      <c r="I44" s="586">
        <f t="shared" ref="I44:M44" si="8">SUM(I40:I43)</f>
        <v>635.29999999999995</v>
      </c>
      <c r="J44" s="586">
        <f t="shared" si="8"/>
        <v>187.4</v>
      </c>
      <c r="K44" s="586">
        <f t="shared" si="8"/>
        <v>0</v>
      </c>
      <c r="L44" s="586">
        <f t="shared" si="8"/>
        <v>680</v>
      </c>
      <c r="M44" s="586">
        <f t="shared" si="8"/>
        <v>745</v>
      </c>
      <c r="N44" s="1486"/>
      <c r="O44" s="1010"/>
      <c r="P44" s="613"/>
      <c r="Q44" s="614"/>
    </row>
    <row r="45" spans="1:17" ht="48">
      <c r="A45" s="639" t="s">
        <v>11</v>
      </c>
      <c r="B45" s="640" t="s">
        <v>35</v>
      </c>
      <c r="C45" s="3020" t="s">
        <v>36</v>
      </c>
      <c r="D45" s="3022" t="s">
        <v>441</v>
      </c>
      <c r="E45" s="1523" t="s">
        <v>41</v>
      </c>
      <c r="F45" s="1529" t="s">
        <v>415</v>
      </c>
      <c r="G45" s="913" t="s">
        <v>37</v>
      </c>
      <c r="H45" s="1534">
        <f>I45+K45</f>
        <v>7</v>
      </c>
      <c r="I45" s="1535">
        <v>7</v>
      </c>
      <c r="J45" s="1535">
        <v>0</v>
      </c>
      <c r="K45" s="1278">
        <v>0</v>
      </c>
      <c r="L45" s="649">
        <v>10</v>
      </c>
      <c r="M45" s="649">
        <v>15</v>
      </c>
      <c r="N45" s="1484" t="s">
        <v>442</v>
      </c>
      <c r="O45" s="1011">
        <v>7</v>
      </c>
      <c r="P45" s="609" t="s">
        <v>259</v>
      </c>
      <c r="Q45" s="610" t="s">
        <v>818</v>
      </c>
    </row>
    <row r="46" spans="1:17">
      <c r="A46" s="1532"/>
      <c r="B46" s="1533"/>
      <c r="C46" s="3055"/>
      <c r="D46" s="3057"/>
      <c r="E46" s="650"/>
      <c r="F46" s="651"/>
      <c r="G46" s="412" t="s">
        <v>56</v>
      </c>
      <c r="H46" s="1490">
        <f>I46+K46</f>
        <v>0</v>
      </c>
      <c r="I46" s="647">
        <v>0</v>
      </c>
      <c r="J46" s="647"/>
      <c r="K46" s="648"/>
      <c r="L46" s="653"/>
      <c r="M46" s="653"/>
      <c r="N46" s="1485"/>
      <c r="O46" s="1012"/>
      <c r="P46" s="611"/>
      <c r="Q46" s="612"/>
    </row>
    <row r="47" spans="1:17" ht="13.5" thickBot="1">
      <c r="A47" s="642"/>
      <c r="B47" s="643"/>
      <c r="C47" s="3056"/>
      <c r="D47" s="3058"/>
      <c r="E47" s="654"/>
      <c r="F47" s="655"/>
      <c r="G47" s="582" t="s">
        <v>12</v>
      </c>
      <c r="H47" s="1002">
        <f t="shared" ref="H47:M47" si="9">H45+H46</f>
        <v>7</v>
      </c>
      <c r="I47" s="1002">
        <f t="shared" si="9"/>
        <v>7</v>
      </c>
      <c r="J47" s="1002">
        <f t="shared" si="9"/>
        <v>0</v>
      </c>
      <c r="K47" s="1002">
        <f t="shared" si="9"/>
        <v>0</v>
      </c>
      <c r="L47" s="1002">
        <f t="shared" si="9"/>
        <v>10</v>
      </c>
      <c r="M47" s="1002">
        <f t="shared" si="9"/>
        <v>15</v>
      </c>
      <c r="N47" s="1488"/>
      <c r="O47" s="1013"/>
      <c r="P47" s="1014"/>
      <c r="Q47" s="1015"/>
    </row>
    <row r="48" spans="1:17" ht="13.5" thickBot="1">
      <c r="A48" s="642" t="s">
        <v>11</v>
      </c>
      <c r="B48" s="643" t="s">
        <v>35</v>
      </c>
      <c r="C48" s="3064" t="s">
        <v>14</v>
      </c>
      <c r="D48" s="3050"/>
      <c r="E48" s="3050"/>
      <c r="F48" s="3050"/>
      <c r="G48" s="3065"/>
      <c r="H48" s="1016">
        <f>H47+H44+H39</f>
        <v>2691.6000000000004</v>
      </c>
      <c r="I48" s="1016">
        <f t="shared" ref="I48:M48" si="10">I47+I44+I39</f>
        <v>2677.1000000000004</v>
      </c>
      <c r="J48" s="1016">
        <f t="shared" si="10"/>
        <v>1959.8</v>
      </c>
      <c r="K48" s="1016">
        <f t="shared" si="10"/>
        <v>14.5</v>
      </c>
      <c r="L48" s="1016">
        <f t="shared" si="10"/>
        <v>2880</v>
      </c>
      <c r="M48" s="1016">
        <f t="shared" si="10"/>
        <v>3170</v>
      </c>
      <c r="N48" s="605"/>
      <c r="O48" s="606"/>
      <c r="P48" s="606"/>
      <c r="Q48" s="607"/>
    </row>
    <row r="49" spans="1:17" ht="13.5" thickBot="1">
      <c r="A49" s="556" t="s">
        <v>11</v>
      </c>
      <c r="B49" s="608" t="s">
        <v>36</v>
      </c>
      <c r="C49" s="3033" t="s">
        <v>443</v>
      </c>
      <c r="D49" s="3034"/>
      <c r="E49" s="3034"/>
      <c r="F49" s="3034"/>
      <c r="G49" s="3034"/>
      <c r="H49" s="3034"/>
      <c r="I49" s="3034"/>
      <c r="J49" s="3034"/>
      <c r="K49" s="3034"/>
      <c r="L49" s="3034"/>
      <c r="M49" s="3034"/>
      <c r="N49" s="3034"/>
      <c r="O49" s="3034"/>
      <c r="P49" s="3034"/>
      <c r="Q49" s="3035"/>
    </row>
    <row r="50" spans="1:17">
      <c r="A50" s="3036" t="s">
        <v>11</v>
      </c>
      <c r="B50" s="3039" t="s">
        <v>36</v>
      </c>
      <c r="C50" s="3001" t="s">
        <v>11</v>
      </c>
      <c r="D50" s="3041" t="s">
        <v>444</v>
      </c>
      <c r="E50" s="3007" t="s">
        <v>41</v>
      </c>
      <c r="F50" s="3062" t="s">
        <v>415</v>
      </c>
      <c r="G50" s="629" t="s">
        <v>384</v>
      </c>
      <c r="H50" s="558">
        <f>I50+K50</f>
        <v>146.69999999999999</v>
      </c>
      <c r="I50" s="559">
        <v>146.69999999999999</v>
      </c>
      <c r="J50" s="560">
        <v>144.6</v>
      </c>
      <c r="K50" s="561">
        <v>0</v>
      </c>
      <c r="L50" s="562">
        <v>160</v>
      </c>
      <c r="M50" s="621">
        <v>165</v>
      </c>
      <c r="N50" s="3059" t="s">
        <v>445</v>
      </c>
      <c r="O50" s="630" t="s">
        <v>820</v>
      </c>
      <c r="P50" s="630" t="s">
        <v>820</v>
      </c>
      <c r="Q50" s="631" t="s">
        <v>820</v>
      </c>
    </row>
    <row r="51" spans="1:17">
      <c r="A51" s="3037"/>
      <c r="B51" s="3018"/>
      <c r="C51" s="3002"/>
      <c r="D51" s="3042"/>
      <c r="E51" s="3008"/>
      <c r="F51" s="3028"/>
      <c r="G51" s="567" t="s">
        <v>56</v>
      </c>
      <c r="H51" s="656">
        <f>I51+K51</f>
        <v>0</v>
      </c>
      <c r="I51" s="569">
        <v>0</v>
      </c>
      <c r="J51" s="568">
        <v>0</v>
      </c>
      <c r="K51" s="657"/>
      <c r="L51" s="570"/>
      <c r="M51" s="658"/>
      <c r="N51" s="3063"/>
      <c r="O51" s="611"/>
      <c r="P51" s="611"/>
      <c r="Q51" s="612"/>
    </row>
    <row r="52" spans="1:17">
      <c r="A52" s="3037"/>
      <c r="B52" s="3018"/>
      <c r="C52" s="3002"/>
      <c r="D52" s="3042"/>
      <c r="E52" s="3008"/>
      <c r="F52" s="3028"/>
      <c r="G52" s="567" t="s">
        <v>267</v>
      </c>
      <c r="H52" s="656">
        <f>I52+K52</f>
        <v>0</v>
      </c>
      <c r="I52" s="569">
        <v>0</v>
      </c>
      <c r="J52" s="568">
        <v>0</v>
      </c>
      <c r="K52" s="657"/>
      <c r="L52" s="570"/>
      <c r="M52" s="658"/>
      <c r="N52" s="3063"/>
      <c r="O52" s="611"/>
      <c r="P52" s="611"/>
      <c r="Q52" s="612"/>
    </row>
    <row r="53" spans="1:17">
      <c r="A53" s="3037"/>
      <c r="B53" s="3018"/>
      <c r="C53" s="3002"/>
      <c r="D53" s="3042"/>
      <c r="E53" s="3008"/>
      <c r="F53" s="3028"/>
      <c r="G53" s="1921" t="s">
        <v>37</v>
      </c>
      <c r="H53" s="1270">
        <f>I53+K53</f>
        <v>142.69999999999999</v>
      </c>
      <c r="I53" s="576">
        <v>142.69999999999999</v>
      </c>
      <c r="J53" s="1912">
        <v>129.69999999999999</v>
      </c>
      <c r="K53" s="577"/>
      <c r="L53" s="578">
        <v>160</v>
      </c>
      <c r="M53" s="624">
        <v>165</v>
      </c>
      <c r="N53" s="3063"/>
      <c r="O53" s="611"/>
      <c r="P53" s="611"/>
      <c r="Q53" s="612"/>
    </row>
    <row r="54" spans="1:17" ht="13.5" thickBot="1">
      <c r="A54" s="3038"/>
      <c r="B54" s="3040"/>
      <c r="C54" s="3003"/>
      <c r="D54" s="3043"/>
      <c r="E54" s="3061"/>
      <c r="F54" s="3009"/>
      <c r="G54" s="632" t="s">
        <v>12</v>
      </c>
      <c r="H54" s="659">
        <f>SUM(H50:H53)</f>
        <v>289.39999999999998</v>
      </c>
      <c r="I54" s="659">
        <f t="shared" ref="I54:M54" si="11">SUM(I50:I53)</f>
        <v>289.39999999999998</v>
      </c>
      <c r="J54" s="659">
        <f t="shared" si="11"/>
        <v>274.29999999999995</v>
      </c>
      <c r="K54" s="659">
        <f t="shared" si="11"/>
        <v>0</v>
      </c>
      <c r="L54" s="659">
        <f t="shared" si="11"/>
        <v>320</v>
      </c>
      <c r="M54" s="659">
        <f t="shared" si="11"/>
        <v>330</v>
      </c>
      <c r="N54" s="3060"/>
      <c r="O54" s="613"/>
      <c r="P54" s="613"/>
      <c r="Q54" s="614"/>
    </row>
    <row r="55" spans="1:17">
      <c r="A55" s="3015" t="s">
        <v>11</v>
      </c>
      <c r="B55" s="3017" t="s">
        <v>36</v>
      </c>
      <c r="C55" s="3020" t="s">
        <v>13</v>
      </c>
      <c r="D55" s="3022" t="s">
        <v>887</v>
      </c>
      <c r="E55" s="3007" t="s">
        <v>41</v>
      </c>
      <c r="F55" s="3027" t="s">
        <v>415</v>
      </c>
      <c r="G55" s="1268" t="s">
        <v>37</v>
      </c>
      <c r="H55" s="558">
        <f>I55+K55</f>
        <v>196.4</v>
      </c>
      <c r="I55" s="559">
        <v>196.4</v>
      </c>
      <c r="J55" s="560">
        <v>164.9</v>
      </c>
      <c r="K55" s="561">
        <v>0</v>
      </c>
      <c r="L55" s="621">
        <v>215</v>
      </c>
      <c r="M55" s="621">
        <v>230</v>
      </c>
      <c r="N55" s="3059" t="s">
        <v>445</v>
      </c>
      <c r="O55" s="630" t="s">
        <v>70</v>
      </c>
      <c r="P55" s="630" t="s">
        <v>70</v>
      </c>
      <c r="Q55" s="631" t="s">
        <v>70</v>
      </c>
    </row>
    <row r="56" spans="1:17">
      <c r="A56" s="2996"/>
      <c r="B56" s="3018"/>
      <c r="C56" s="3002"/>
      <c r="D56" s="3023"/>
      <c r="E56" s="3008"/>
      <c r="F56" s="3028"/>
      <c r="G56" s="567" t="s">
        <v>267</v>
      </c>
      <c r="H56" s="568">
        <f>I56+K56</f>
        <v>12</v>
      </c>
      <c r="I56" s="569">
        <v>12</v>
      </c>
      <c r="J56" s="568"/>
      <c r="K56" s="657"/>
      <c r="L56" s="658">
        <v>15</v>
      </c>
      <c r="M56" s="658">
        <v>20</v>
      </c>
      <c r="N56" s="3063"/>
      <c r="O56" s="611"/>
      <c r="P56" s="611"/>
      <c r="Q56" s="612"/>
    </row>
    <row r="57" spans="1:17">
      <c r="A57" s="2996"/>
      <c r="B57" s="3018"/>
      <c r="C57" s="3002"/>
      <c r="D57" s="3023"/>
      <c r="E57" s="3008"/>
      <c r="F57" s="3028"/>
      <c r="G57" s="660" t="s">
        <v>56</v>
      </c>
      <c r="H57" s="575">
        <f>I57+K57</f>
        <v>0</v>
      </c>
      <c r="I57" s="576">
        <v>0</v>
      </c>
      <c r="J57" s="575">
        <v>0</v>
      </c>
      <c r="K57" s="577"/>
      <c r="L57" s="624"/>
      <c r="M57" s="624"/>
      <c r="N57" s="3063"/>
      <c r="O57" s="611"/>
      <c r="P57" s="611"/>
      <c r="Q57" s="612"/>
    </row>
    <row r="58" spans="1:17" ht="13.5" thickBot="1">
      <c r="A58" s="3016"/>
      <c r="B58" s="3019"/>
      <c r="C58" s="3021"/>
      <c r="D58" s="3024"/>
      <c r="E58" s="3061"/>
      <c r="F58" s="3029"/>
      <c r="G58" s="632" t="s">
        <v>12</v>
      </c>
      <c r="H58" s="583">
        <f>SUM(H55:H57)</f>
        <v>208.4</v>
      </c>
      <c r="I58" s="583">
        <f t="shared" ref="I58:M58" si="12">SUM(I55:I57)</f>
        <v>208.4</v>
      </c>
      <c r="J58" s="583">
        <f t="shared" si="12"/>
        <v>164.9</v>
      </c>
      <c r="K58" s="583">
        <f t="shared" si="12"/>
        <v>0</v>
      </c>
      <c r="L58" s="583">
        <f t="shared" si="12"/>
        <v>230</v>
      </c>
      <c r="M58" s="583">
        <f t="shared" si="12"/>
        <v>250</v>
      </c>
      <c r="N58" s="3060"/>
      <c r="O58" s="613"/>
      <c r="P58" s="613"/>
      <c r="Q58" s="614"/>
    </row>
    <row r="59" spans="1:17" ht="13.5" thickBot="1">
      <c r="A59" s="634" t="s">
        <v>11</v>
      </c>
      <c r="B59" s="602" t="s">
        <v>36</v>
      </c>
      <c r="C59" s="3030" t="s">
        <v>14</v>
      </c>
      <c r="D59" s="3031"/>
      <c r="E59" s="3031"/>
      <c r="F59" s="3031"/>
      <c r="G59" s="3032"/>
      <c r="H59" s="603">
        <f>H58+H54</f>
        <v>497.79999999999995</v>
      </c>
      <c r="I59" s="603">
        <f t="shared" ref="I59:M59" si="13">I58+I54</f>
        <v>497.79999999999995</v>
      </c>
      <c r="J59" s="603">
        <f t="shared" si="13"/>
        <v>439.19999999999993</v>
      </c>
      <c r="K59" s="603">
        <f t="shared" si="13"/>
        <v>0</v>
      </c>
      <c r="L59" s="603">
        <f t="shared" si="13"/>
        <v>550</v>
      </c>
      <c r="M59" s="603">
        <f t="shared" si="13"/>
        <v>580</v>
      </c>
      <c r="N59" s="1017"/>
      <c r="O59" s="637"/>
      <c r="P59" s="637"/>
      <c r="Q59" s="638"/>
    </row>
    <row r="60" spans="1:17" ht="13.5" thickBot="1">
      <c r="A60" s="634" t="s">
        <v>11</v>
      </c>
      <c r="B60" s="3066" t="s">
        <v>64</v>
      </c>
      <c r="C60" s="3067"/>
      <c r="D60" s="3067"/>
      <c r="E60" s="3067"/>
      <c r="F60" s="3067"/>
      <c r="G60" s="3068"/>
      <c r="H60" s="674">
        <f>H34+H18+H48+H59</f>
        <v>45102.1</v>
      </c>
      <c r="I60" s="674">
        <f t="shared" ref="I60:M60" si="14">I34+I18+I48+I59</f>
        <v>44863.9</v>
      </c>
      <c r="J60" s="674">
        <f t="shared" si="14"/>
        <v>37505.300000000003</v>
      </c>
      <c r="K60" s="674">
        <f t="shared" si="14"/>
        <v>238.2</v>
      </c>
      <c r="L60" s="674">
        <f t="shared" si="14"/>
        <v>49433</v>
      </c>
      <c r="M60" s="674">
        <f t="shared" si="14"/>
        <v>54264</v>
      </c>
      <c r="N60" s="675"/>
      <c r="O60" s="675"/>
      <c r="P60" s="675"/>
      <c r="Q60" s="676"/>
    </row>
    <row r="61" spans="1:17" ht="13.5" thickBot="1">
      <c r="A61" s="555" t="s">
        <v>13</v>
      </c>
      <c r="B61" s="3069" t="s">
        <v>446</v>
      </c>
      <c r="C61" s="3070"/>
      <c r="D61" s="3070"/>
      <c r="E61" s="3070"/>
      <c r="F61" s="3070"/>
      <c r="G61" s="3070"/>
      <c r="H61" s="3070"/>
      <c r="I61" s="3070"/>
      <c r="J61" s="3070"/>
      <c r="K61" s="3070"/>
      <c r="L61" s="3070"/>
      <c r="M61" s="3070"/>
      <c r="N61" s="3070"/>
      <c r="O61" s="3070"/>
      <c r="P61" s="3070"/>
      <c r="Q61" s="3071"/>
    </row>
    <row r="62" spans="1:17" ht="13.5" thickBot="1">
      <c r="A62" s="556" t="s">
        <v>13</v>
      </c>
      <c r="B62" s="608" t="s">
        <v>11</v>
      </c>
      <c r="C62" s="3072" t="s">
        <v>447</v>
      </c>
      <c r="D62" s="3073"/>
      <c r="E62" s="3073"/>
      <c r="F62" s="3073"/>
      <c r="G62" s="3073"/>
      <c r="H62" s="3073"/>
      <c r="I62" s="3073"/>
      <c r="J62" s="3073"/>
      <c r="K62" s="3073"/>
      <c r="L62" s="3073"/>
      <c r="M62" s="3073"/>
      <c r="N62" s="3073"/>
      <c r="O62" s="3073"/>
      <c r="P62" s="3073"/>
      <c r="Q62" s="3074"/>
    </row>
    <row r="63" spans="1:17">
      <c r="A63" s="3075" t="s">
        <v>13</v>
      </c>
      <c r="B63" s="3077" t="s">
        <v>11</v>
      </c>
      <c r="C63" s="3079" t="s">
        <v>11</v>
      </c>
      <c r="D63" s="3081" t="s">
        <v>448</v>
      </c>
      <c r="E63" s="3083" t="s">
        <v>41</v>
      </c>
      <c r="F63" s="3085" t="s">
        <v>415</v>
      </c>
      <c r="G63" s="661" t="s">
        <v>37</v>
      </c>
      <c r="H63" s="560">
        <f>I63+K63</f>
        <v>17</v>
      </c>
      <c r="I63" s="559">
        <v>17</v>
      </c>
      <c r="J63" s="559">
        <v>0</v>
      </c>
      <c r="K63" s="561">
        <v>0</v>
      </c>
      <c r="L63" s="621">
        <v>15</v>
      </c>
      <c r="M63" s="589">
        <v>20</v>
      </c>
      <c r="N63" s="3093" t="s">
        <v>449</v>
      </c>
      <c r="O63" s="662">
        <v>90</v>
      </c>
      <c r="P63" s="662">
        <v>90</v>
      </c>
      <c r="Q63" s="663">
        <v>90</v>
      </c>
    </row>
    <row r="64" spans="1:17" ht="42" customHeight="1" thickBot="1">
      <c r="A64" s="3076"/>
      <c r="B64" s="3078"/>
      <c r="C64" s="3080"/>
      <c r="D64" s="3082"/>
      <c r="E64" s="3084"/>
      <c r="F64" s="3086"/>
      <c r="G64" s="664" t="s">
        <v>12</v>
      </c>
      <c r="H64" s="665">
        <f t="shared" ref="H64:M64" si="15">SUM(H63:H63)</f>
        <v>17</v>
      </c>
      <c r="I64" s="665">
        <f t="shared" si="15"/>
        <v>17</v>
      </c>
      <c r="J64" s="665">
        <f t="shared" si="15"/>
        <v>0</v>
      </c>
      <c r="K64" s="666">
        <f t="shared" si="15"/>
        <v>0</v>
      </c>
      <c r="L64" s="593">
        <f t="shared" si="15"/>
        <v>15</v>
      </c>
      <c r="M64" s="666">
        <f t="shared" si="15"/>
        <v>20</v>
      </c>
      <c r="N64" s="3094"/>
      <c r="O64" s="667"/>
      <c r="P64" s="667"/>
      <c r="Q64" s="668"/>
    </row>
    <row r="65" spans="1:17">
      <c r="A65" s="669" t="s">
        <v>13</v>
      </c>
      <c r="B65" s="640" t="s">
        <v>11</v>
      </c>
      <c r="C65" s="3079" t="s">
        <v>35</v>
      </c>
      <c r="D65" s="3095" t="s">
        <v>450</v>
      </c>
      <c r="E65" s="3025" t="s">
        <v>41</v>
      </c>
      <c r="F65" s="3085" t="s">
        <v>415</v>
      </c>
      <c r="G65" s="661" t="s">
        <v>37</v>
      </c>
      <c r="H65" s="560">
        <f>I65+K65</f>
        <v>0</v>
      </c>
      <c r="I65" s="559">
        <v>0</v>
      </c>
      <c r="J65" s="559">
        <v>0</v>
      </c>
      <c r="K65" s="561">
        <v>0</v>
      </c>
      <c r="L65" s="621">
        <v>30</v>
      </c>
      <c r="M65" s="589">
        <v>0</v>
      </c>
      <c r="N65" s="3098" t="s">
        <v>451</v>
      </c>
      <c r="O65" s="662">
        <v>0</v>
      </c>
      <c r="P65" s="662">
        <v>800</v>
      </c>
      <c r="Q65" s="663">
        <v>0</v>
      </c>
    </row>
    <row r="66" spans="1:17" ht="28.15" customHeight="1" thickBot="1">
      <c r="A66" s="670"/>
      <c r="B66" s="643"/>
      <c r="C66" s="3080"/>
      <c r="D66" s="3096"/>
      <c r="E66" s="3026"/>
      <c r="F66" s="3097"/>
      <c r="G66" s="664" t="s">
        <v>12</v>
      </c>
      <c r="H66" s="665">
        <f t="shared" ref="H66:M66" si="16">SUM(H65:H65)</f>
        <v>0</v>
      </c>
      <c r="I66" s="665">
        <f t="shared" si="16"/>
        <v>0</v>
      </c>
      <c r="J66" s="665">
        <f t="shared" si="16"/>
        <v>0</v>
      </c>
      <c r="K66" s="666">
        <f t="shared" si="16"/>
        <v>0</v>
      </c>
      <c r="L66" s="593">
        <f t="shared" si="16"/>
        <v>30</v>
      </c>
      <c r="M66" s="666">
        <f t="shared" si="16"/>
        <v>0</v>
      </c>
      <c r="N66" s="3099"/>
      <c r="O66" s="1018"/>
      <c r="P66" s="1019"/>
      <c r="Q66" s="1020"/>
    </row>
    <row r="67" spans="1:17" ht="13.5" thickBot="1">
      <c r="A67" s="671" t="s">
        <v>13</v>
      </c>
      <c r="B67" s="998" t="s">
        <v>11</v>
      </c>
      <c r="C67" s="3100" t="s">
        <v>14</v>
      </c>
      <c r="D67" s="3101"/>
      <c r="E67" s="3101"/>
      <c r="F67" s="3101"/>
      <c r="G67" s="3101"/>
      <c r="H67" s="1021">
        <f>H64+H66</f>
        <v>17</v>
      </c>
      <c r="I67" s="1021">
        <f t="shared" ref="I67:M67" si="17">I64+I66</f>
        <v>17</v>
      </c>
      <c r="J67" s="1021">
        <f t="shared" si="17"/>
        <v>0</v>
      </c>
      <c r="K67" s="1021">
        <f t="shared" si="17"/>
        <v>0</v>
      </c>
      <c r="L67" s="1021">
        <f t="shared" si="17"/>
        <v>45</v>
      </c>
      <c r="M67" s="1021">
        <f t="shared" si="17"/>
        <v>20</v>
      </c>
      <c r="N67" s="1022"/>
      <c r="O67" s="606"/>
      <c r="P67" s="606"/>
      <c r="Q67" s="607"/>
    </row>
    <row r="68" spans="1:17" ht="13.5" thickBot="1">
      <c r="A68" s="556" t="s">
        <v>13</v>
      </c>
      <c r="B68" s="608" t="s">
        <v>13</v>
      </c>
      <c r="C68" s="3033" t="s">
        <v>802</v>
      </c>
      <c r="D68" s="3034"/>
      <c r="E68" s="3102"/>
      <c r="F68" s="3102"/>
      <c r="G68" s="3102"/>
      <c r="H68" s="3102"/>
      <c r="I68" s="3102"/>
      <c r="J68" s="3102"/>
      <c r="K68" s="3102"/>
      <c r="L68" s="3102"/>
      <c r="M68" s="3102"/>
      <c r="N68" s="3034"/>
      <c r="O68" s="3034"/>
      <c r="P68" s="3034"/>
      <c r="Q68" s="3035"/>
    </row>
    <row r="69" spans="1:17" s="901" customFormat="1">
      <c r="A69" s="1469" t="s">
        <v>13</v>
      </c>
      <c r="B69" s="640" t="s">
        <v>13</v>
      </c>
      <c r="C69" s="3079" t="s">
        <v>40</v>
      </c>
      <c r="D69" s="3095" t="s">
        <v>803</v>
      </c>
      <c r="E69" s="3007" t="s">
        <v>41</v>
      </c>
      <c r="F69" s="3085" t="s">
        <v>415</v>
      </c>
      <c r="G69" s="1493" t="s">
        <v>37</v>
      </c>
      <c r="H69" s="559">
        <f>I69+K69</f>
        <v>84.8</v>
      </c>
      <c r="I69" s="559">
        <v>84.8</v>
      </c>
      <c r="J69" s="559">
        <v>0</v>
      </c>
      <c r="K69" s="559">
        <v>0</v>
      </c>
      <c r="L69" s="559">
        <v>90</v>
      </c>
      <c r="M69" s="1502">
        <v>95</v>
      </c>
      <c r="N69" s="1496"/>
      <c r="O69" s="565"/>
      <c r="P69" s="565"/>
      <c r="Q69" s="566"/>
    </row>
    <row r="70" spans="1:17" s="901" customFormat="1" ht="27.6" customHeight="1" thickBot="1">
      <c r="A70" s="670"/>
      <c r="B70" s="643"/>
      <c r="C70" s="3080"/>
      <c r="D70" s="3096"/>
      <c r="E70" s="3061"/>
      <c r="F70" s="3086"/>
      <c r="G70" s="1500" t="s">
        <v>12</v>
      </c>
      <c r="H70" s="627">
        <f t="shared" ref="H70:M70" si="18">SUM(H69:H69)</f>
        <v>84.8</v>
      </c>
      <c r="I70" s="627">
        <f t="shared" si="18"/>
        <v>84.8</v>
      </c>
      <c r="J70" s="627">
        <f t="shared" si="18"/>
        <v>0</v>
      </c>
      <c r="K70" s="627">
        <f t="shared" si="18"/>
        <v>0</v>
      </c>
      <c r="L70" s="627">
        <f t="shared" si="18"/>
        <v>90</v>
      </c>
      <c r="M70" s="1503">
        <f t="shared" si="18"/>
        <v>95</v>
      </c>
      <c r="N70" s="1497"/>
      <c r="O70" s="667"/>
      <c r="P70" s="672"/>
      <c r="Q70" s="668"/>
    </row>
    <row r="71" spans="1:17">
      <c r="A71" s="3075"/>
      <c r="B71" s="3077"/>
      <c r="C71" s="3079"/>
      <c r="D71" s="3088" t="s">
        <v>452</v>
      </c>
      <c r="E71" s="3089"/>
      <c r="F71" s="3090"/>
      <c r="G71" s="1501"/>
      <c r="H71" s="1504"/>
      <c r="I71" s="1505"/>
      <c r="J71" s="1505"/>
      <c r="K71" s="1505"/>
      <c r="L71" s="1505"/>
      <c r="M71" s="1506"/>
      <c r="N71" s="3091" t="s">
        <v>453</v>
      </c>
      <c r="O71" s="662">
        <v>2000</v>
      </c>
      <c r="P71" s="662">
        <v>2500</v>
      </c>
      <c r="Q71" s="663">
        <v>2600</v>
      </c>
    </row>
    <row r="72" spans="1:17" ht="25.15" customHeight="1" thickBot="1">
      <c r="A72" s="3087"/>
      <c r="B72" s="3078"/>
      <c r="C72" s="3080"/>
      <c r="D72" s="3082"/>
      <c r="E72" s="3061"/>
      <c r="F72" s="3086"/>
      <c r="G72" s="1494"/>
      <c r="H72" s="1492"/>
      <c r="I72" s="1507"/>
      <c r="J72" s="1507"/>
      <c r="K72" s="1507"/>
      <c r="L72" s="1507"/>
      <c r="M72" s="1508"/>
      <c r="N72" s="3092"/>
      <c r="O72" s="667"/>
      <c r="P72" s="667"/>
      <c r="Q72" s="668"/>
    </row>
    <row r="73" spans="1:17" ht="24">
      <c r="A73" s="669"/>
      <c r="B73" s="640"/>
      <c r="C73" s="3079"/>
      <c r="D73" s="3095" t="s">
        <v>804</v>
      </c>
      <c r="E73" s="3007"/>
      <c r="F73" s="3085"/>
      <c r="G73" s="1495"/>
      <c r="H73" s="1509"/>
      <c r="I73" s="1510"/>
      <c r="J73" s="1510"/>
      <c r="K73" s="1510"/>
      <c r="L73" s="1510"/>
      <c r="M73" s="1511"/>
      <c r="N73" s="1496" t="s">
        <v>454</v>
      </c>
      <c r="O73" s="565">
        <v>10</v>
      </c>
      <c r="P73" s="565">
        <v>12</v>
      </c>
      <c r="Q73" s="566">
        <v>15</v>
      </c>
    </row>
    <row r="74" spans="1:17" ht="24.75" thickBot="1">
      <c r="A74" s="670"/>
      <c r="B74" s="643"/>
      <c r="C74" s="3080"/>
      <c r="D74" s="3096"/>
      <c r="E74" s="3061"/>
      <c r="F74" s="3086"/>
      <c r="G74" s="1494"/>
      <c r="H74" s="1492"/>
      <c r="I74" s="1507"/>
      <c r="J74" s="1507"/>
      <c r="K74" s="1507"/>
      <c r="L74" s="1507"/>
      <c r="M74" s="1508"/>
      <c r="N74" s="1497" t="s">
        <v>455</v>
      </c>
      <c r="O74" s="667">
        <v>15</v>
      </c>
      <c r="P74" s="672">
        <v>15</v>
      </c>
      <c r="Q74" s="668">
        <v>15</v>
      </c>
    </row>
    <row r="75" spans="1:17">
      <c r="A75" s="669"/>
      <c r="B75" s="640"/>
      <c r="C75" s="3079"/>
      <c r="D75" s="3095" t="s">
        <v>456</v>
      </c>
      <c r="E75" s="3007"/>
      <c r="F75" s="3085"/>
      <c r="G75" s="1495"/>
      <c r="H75" s="1509"/>
      <c r="I75" s="1510"/>
      <c r="J75" s="1510"/>
      <c r="K75" s="1510"/>
      <c r="L75" s="1510"/>
      <c r="M75" s="1511"/>
      <c r="N75" s="3091" t="s">
        <v>457</v>
      </c>
      <c r="O75" s="662">
        <v>50</v>
      </c>
      <c r="P75" s="662">
        <v>50</v>
      </c>
      <c r="Q75" s="663">
        <v>50</v>
      </c>
    </row>
    <row r="76" spans="1:17" ht="13.5" thickBot="1">
      <c r="A76" s="670"/>
      <c r="B76" s="643"/>
      <c r="C76" s="3080"/>
      <c r="D76" s="3096"/>
      <c r="E76" s="3061"/>
      <c r="F76" s="3086"/>
      <c r="G76" s="1494"/>
      <c r="H76" s="1492"/>
      <c r="I76" s="1507"/>
      <c r="J76" s="1507"/>
      <c r="K76" s="1507"/>
      <c r="L76" s="1507"/>
      <c r="M76" s="1508"/>
      <c r="N76" s="3092"/>
      <c r="O76" s="667"/>
      <c r="P76" s="672"/>
      <c r="Q76" s="668"/>
    </row>
    <row r="77" spans="1:17">
      <c r="A77" s="669"/>
      <c r="B77" s="640"/>
      <c r="C77" s="3079"/>
      <c r="D77" s="3103" t="s">
        <v>805</v>
      </c>
      <c r="E77" s="3007"/>
      <c r="F77" s="3085"/>
      <c r="G77" s="1495"/>
      <c r="H77" s="1509"/>
      <c r="I77" s="1510"/>
      <c r="J77" s="1510"/>
      <c r="K77" s="1510"/>
      <c r="L77" s="1510"/>
      <c r="M77" s="1511"/>
      <c r="N77" s="3105" t="s">
        <v>458</v>
      </c>
      <c r="O77" s="662">
        <v>1</v>
      </c>
      <c r="P77" s="662">
        <v>1</v>
      </c>
      <c r="Q77" s="663">
        <v>1</v>
      </c>
    </row>
    <row r="78" spans="1:17" ht="13.5" thickBot="1">
      <c r="A78" s="670"/>
      <c r="B78" s="643"/>
      <c r="C78" s="3080"/>
      <c r="D78" s="3104"/>
      <c r="E78" s="3061"/>
      <c r="F78" s="3086"/>
      <c r="G78" s="1494"/>
      <c r="H78" s="1492"/>
      <c r="I78" s="1507"/>
      <c r="J78" s="1507"/>
      <c r="K78" s="1507"/>
      <c r="L78" s="1507"/>
      <c r="M78" s="1508"/>
      <c r="N78" s="3106"/>
      <c r="O78" s="667"/>
      <c r="P78" s="672"/>
      <c r="Q78" s="668"/>
    </row>
    <row r="79" spans="1:17">
      <c r="A79" s="3075"/>
      <c r="B79" s="3077"/>
      <c r="C79" s="3079"/>
      <c r="D79" s="3081" t="s">
        <v>459</v>
      </c>
      <c r="E79" s="3007"/>
      <c r="F79" s="3085"/>
      <c r="G79" s="1495"/>
      <c r="H79" s="1509"/>
      <c r="I79" s="1510"/>
      <c r="J79" s="1510"/>
      <c r="K79" s="1510"/>
      <c r="L79" s="1510"/>
      <c r="M79" s="1511"/>
      <c r="N79" s="3091" t="s">
        <v>460</v>
      </c>
      <c r="O79" s="662">
        <v>70</v>
      </c>
      <c r="P79" s="662">
        <v>70</v>
      </c>
      <c r="Q79" s="663">
        <v>70</v>
      </c>
    </row>
    <row r="80" spans="1:17" ht="24.6" customHeight="1" thickBot="1">
      <c r="A80" s="3087"/>
      <c r="B80" s="3078"/>
      <c r="C80" s="3080"/>
      <c r="D80" s="3082"/>
      <c r="E80" s="3061"/>
      <c r="F80" s="3086"/>
      <c r="G80" s="1494"/>
      <c r="H80" s="1492"/>
      <c r="I80" s="1507"/>
      <c r="J80" s="1507"/>
      <c r="K80" s="1507"/>
      <c r="L80" s="1507"/>
      <c r="M80" s="1508"/>
      <c r="N80" s="3107"/>
      <c r="O80" s="667"/>
      <c r="P80" s="667"/>
      <c r="Q80" s="668"/>
    </row>
    <row r="81" spans="1:17">
      <c r="A81" s="669"/>
      <c r="B81" s="640"/>
      <c r="C81" s="3079"/>
      <c r="D81" s="3095" t="s">
        <v>461</v>
      </c>
      <c r="E81" s="3007"/>
      <c r="F81" s="3085"/>
      <c r="G81" s="1495"/>
      <c r="H81" s="1509"/>
      <c r="I81" s="1510"/>
      <c r="J81" s="1510"/>
      <c r="K81" s="1510"/>
      <c r="L81" s="1510"/>
      <c r="M81" s="1511"/>
      <c r="N81" s="1498" t="s">
        <v>462</v>
      </c>
      <c r="O81" s="662">
        <v>1</v>
      </c>
      <c r="P81" s="662">
        <v>1</v>
      </c>
      <c r="Q81" s="663">
        <v>1</v>
      </c>
    </row>
    <row r="82" spans="1:17" ht="22.9" customHeight="1" thickBot="1">
      <c r="A82" s="670"/>
      <c r="B82" s="643"/>
      <c r="C82" s="3080"/>
      <c r="D82" s="3096"/>
      <c r="E82" s="3061"/>
      <c r="F82" s="3086"/>
      <c r="G82" s="1494"/>
      <c r="H82" s="1492"/>
      <c r="I82" s="1507"/>
      <c r="J82" s="1507"/>
      <c r="K82" s="1507"/>
      <c r="L82" s="1507"/>
      <c r="M82" s="1508"/>
      <c r="N82" s="1499"/>
      <c r="O82" s="667"/>
      <c r="P82" s="672"/>
      <c r="Q82" s="668"/>
    </row>
    <row r="83" spans="1:17">
      <c r="A83" s="669"/>
      <c r="B83" s="640"/>
      <c r="C83" s="3079"/>
      <c r="D83" s="3095" t="s">
        <v>463</v>
      </c>
      <c r="E83" s="3007"/>
      <c r="F83" s="3085"/>
      <c r="G83" s="1495"/>
      <c r="H83" s="1509"/>
      <c r="I83" s="1510"/>
      <c r="J83" s="1510"/>
      <c r="K83" s="1510"/>
      <c r="L83" s="1510"/>
      <c r="M83" s="1511"/>
      <c r="N83" s="1498" t="s">
        <v>462</v>
      </c>
      <c r="O83" s="662">
        <v>44</v>
      </c>
      <c r="P83" s="662">
        <v>46</v>
      </c>
      <c r="Q83" s="663">
        <v>48</v>
      </c>
    </row>
    <row r="84" spans="1:17" ht="28.15" customHeight="1" thickBot="1">
      <c r="A84" s="670"/>
      <c r="B84" s="643"/>
      <c r="C84" s="3080"/>
      <c r="D84" s="3096"/>
      <c r="E84" s="3061"/>
      <c r="F84" s="3086"/>
      <c r="G84" s="1494"/>
      <c r="H84" s="1492"/>
      <c r="I84" s="1507"/>
      <c r="J84" s="1507"/>
      <c r="K84" s="1507"/>
      <c r="L84" s="1507"/>
      <c r="M84" s="1508"/>
      <c r="N84" s="1499"/>
      <c r="O84" s="667"/>
      <c r="P84" s="672"/>
      <c r="Q84" s="668"/>
    </row>
    <row r="85" spans="1:17">
      <c r="A85" s="669"/>
      <c r="B85" s="640"/>
      <c r="C85" s="3079"/>
      <c r="D85" s="3103" t="s">
        <v>464</v>
      </c>
      <c r="E85" s="3007"/>
      <c r="F85" s="3085"/>
      <c r="G85" s="1495"/>
      <c r="H85" s="1509"/>
      <c r="I85" s="1510"/>
      <c r="J85" s="1510"/>
      <c r="K85" s="1510"/>
      <c r="L85" s="1510"/>
      <c r="M85" s="1511"/>
      <c r="N85" s="3105" t="s">
        <v>465</v>
      </c>
      <c r="O85" s="662">
        <v>44</v>
      </c>
      <c r="P85" s="662">
        <v>46</v>
      </c>
      <c r="Q85" s="663">
        <v>48</v>
      </c>
    </row>
    <row r="86" spans="1:17" ht="30.6" customHeight="1" thickBot="1">
      <c r="A86" s="670"/>
      <c r="B86" s="643"/>
      <c r="C86" s="3080"/>
      <c r="D86" s="3104"/>
      <c r="E86" s="3061"/>
      <c r="F86" s="3086"/>
      <c r="G86" s="1494"/>
      <c r="H86" s="1492"/>
      <c r="I86" s="1507"/>
      <c r="J86" s="1507"/>
      <c r="K86" s="1507"/>
      <c r="L86" s="1507"/>
      <c r="M86" s="1508"/>
      <c r="N86" s="3106"/>
      <c r="O86" s="667"/>
      <c r="P86" s="672"/>
      <c r="Q86" s="668"/>
    </row>
    <row r="87" spans="1:17">
      <c r="A87" s="669"/>
      <c r="B87" s="640"/>
      <c r="C87" s="3079"/>
      <c r="D87" s="3095" t="s">
        <v>466</v>
      </c>
      <c r="E87" s="3007"/>
      <c r="F87" s="3085"/>
      <c r="G87" s="1495"/>
      <c r="H87" s="1509"/>
      <c r="I87" s="1510"/>
      <c r="J87" s="1510"/>
      <c r="K87" s="1510"/>
      <c r="L87" s="1510"/>
      <c r="M87" s="1511"/>
      <c r="N87" s="3091" t="s">
        <v>467</v>
      </c>
      <c r="O87" s="662">
        <v>3</v>
      </c>
      <c r="P87" s="662">
        <v>3</v>
      </c>
      <c r="Q87" s="663">
        <v>2</v>
      </c>
    </row>
    <row r="88" spans="1:17" ht="13.5" thickBot="1">
      <c r="A88" s="670"/>
      <c r="B88" s="643"/>
      <c r="C88" s="3080"/>
      <c r="D88" s="3096"/>
      <c r="E88" s="3061"/>
      <c r="F88" s="3086"/>
      <c r="G88" s="1494"/>
      <c r="H88" s="1492"/>
      <c r="I88" s="1507"/>
      <c r="J88" s="1507"/>
      <c r="K88" s="1507"/>
      <c r="L88" s="1507"/>
      <c r="M88" s="1508"/>
      <c r="N88" s="3106"/>
      <c r="O88" s="667"/>
      <c r="P88" s="672"/>
      <c r="Q88" s="668"/>
    </row>
    <row r="89" spans="1:17">
      <c r="A89" s="669"/>
      <c r="B89" s="640"/>
      <c r="C89" s="3079"/>
      <c r="D89" s="3095" t="s">
        <v>468</v>
      </c>
      <c r="E89" s="3007"/>
      <c r="F89" s="3085"/>
      <c r="G89" s="1495"/>
      <c r="H89" s="1509"/>
      <c r="I89" s="1510"/>
      <c r="J89" s="1510"/>
      <c r="K89" s="1510"/>
      <c r="L89" s="1510"/>
      <c r="M89" s="1511"/>
      <c r="N89" s="3091" t="s">
        <v>469</v>
      </c>
      <c r="O89" s="662">
        <v>3</v>
      </c>
      <c r="P89" s="662">
        <v>3</v>
      </c>
      <c r="Q89" s="663">
        <v>3</v>
      </c>
    </row>
    <row r="90" spans="1:17" ht="28.15" customHeight="1" thickBot="1">
      <c r="A90" s="670"/>
      <c r="B90" s="643"/>
      <c r="C90" s="3080"/>
      <c r="D90" s="3096"/>
      <c r="E90" s="3061"/>
      <c r="F90" s="3086"/>
      <c r="G90" s="1494"/>
      <c r="H90" s="1492"/>
      <c r="I90" s="1507"/>
      <c r="J90" s="1507"/>
      <c r="K90" s="1507"/>
      <c r="L90" s="1507"/>
      <c r="M90" s="1508"/>
      <c r="N90" s="3107"/>
      <c r="O90" s="667"/>
      <c r="P90" s="672"/>
      <c r="Q90" s="668"/>
    </row>
    <row r="91" spans="1:17">
      <c r="A91" s="669"/>
      <c r="B91" s="640"/>
      <c r="C91" s="3079"/>
      <c r="D91" s="3095" t="s">
        <v>470</v>
      </c>
      <c r="E91" s="3007"/>
      <c r="F91" s="3085"/>
      <c r="G91" s="1495"/>
      <c r="H91" s="1509"/>
      <c r="I91" s="1510"/>
      <c r="J91" s="1510"/>
      <c r="K91" s="1510"/>
      <c r="L91" s="1510"/>
      <c r="M91" s="1511"/>
      <c r="N91" s="3091" t="s">
        <v>471</v>
      </c>
      <c r="O91" s="662">
        <v>20</v>
      </c>
      <c r="P91" s="662">
        <v>22</v>
      </c>
      <c r="Q91" s="663">
        <v>24</v>
      </c>
    </row>
    <row r="92" spans="1:17" ht="38.450000000000003" customHeight="1" thickBot="1">
      <c r="A92" s="670"/>
      <c r="B92" s="643"/>
      <c r="C92" s="3080"/>
      <c r="D92" s="3096"/>
      <c r="E92" s="3061"/>
      <c r="F92" s="3086"/>
      <c r="G92" s="1494"/>
      <c r="H92" s="1492"/>
      <c r="I92" s="1507"/>
      <c r="J92" s="1507"/>
      <c r="K92" s="1507"/>
      <c r="L92" s="1507"/>
      <c r="M92" s="1508"/>
      <c r="N92" s="3107"/>
      <c r="O92" s="667"/>
      <c r="P92" s="672"/>
      <c r="Q92" s="668"/>
    </row>
    <row r="93" spans="1:17">
      <c r="A93" s="669"/>
      <c r="B93" s="640"/>
      <c r="C93" s="3079"/>
      <c r="D93" s="3095" t="s">
        <v>472</v>
      </c>
      <c r="E93" s="3007"/>
      <c r="F93" s="3085"/>
      <c r="G93" s="1495"/>
      <c r="H93" s="1509"/>
      <c r="I93" s="1510"/>
      <c r="J93" s="1510"/>
      <c r="K93" s="1510"/>
      <c r="L93" s="1510"/>
      <c r="M93" s="1511"/>
      <c r="N93" s="3091" t="s">
        <v>808</v>
      </c>
      <c r="O93" s="662">
        <v>10</v>
      </c>
      <c r="P93" s="662">
        <v>12</v>
      </c>
      <c r="Q93" s="663">
        <v>15</v>
      </c>
    </row>
    <row r="94" spans="1:17" ht="42" customHeight="1" thickBot="1">
      <c r="A94" s="670"/>
      <c r="B94" s="643"/>
      <c r="C94" s="3080"/>
      <c r="D94" s="3096"/>
      <c r="E94" s="3061"/>
      <c r="F94" s="3086"/>
      <c r="G94" s="1494"/>
      <c r="H94" s="1492"/>
      <c r="I94" s="1507"/>
      <c r="J94" s="1507"/>
      <c r="K94" s="1507"/>
      <c r="L94" s="1507"/>
      <c r="M94" s="1508"/>
      <c r="N94" s="3107"/>
      <c r="O94" s="667"/>
      <c r="P94" s="672"/>
      <c r="Q94" s="668"/>
    </row>
    <row r="95" spans="1:17" s="901" customFormat="1" ht="24.6" customHeight="1">
      <c r="A95" s="1469"/>
      <c r="B95" s="640"/>
      <c r="C95" s="3079"/>
      <c r="D95" s="3095" t="s">
        <v>806</v>
      </c>
      <c r="E95" s="3007"/>
      <c r="F95" s="3085"/>
      <c r="G95" s="1495"/>
      <c r="H95" s="1509"/>
      <c r="I95" s="1510"/>
      <c r="J95" s="1510"/>
      <c r="K95" s="1510"/>
      <c r="L95" s="1510"/>
      <c r="M95" s="1511"/>
      <c r="N95" s="3091" t="s">
        <v>807</v>
      </c>
      <c r="O95" s="662">
        <v>2</v>
      </c>
      <c r="P95" s="662">
        <v>4</v>
      </c>
      <c r="Q95" s="663">
        <v>6</v>
      </c>
    </row>
    <row r="96" spans="1:17" s="901" customFormat="1" ht="12.6" customHeight="1" thickBot="1">
      <c r="A96" s="670"/>
      <c r="B96" s="643"/>
      <c r="C96" s="3080"/>
      <c r="D96" s="3096"/>
      <c r="E96" s="3061"/>
      <c r="F96" s="3086"/>
      <c r="G96" s="1494"/>
      <c r="H96" s="1492"/>
      <c r="I96" s="1507"/>
      <c r="J96" s="1507"/>
      <c r="K96" s="1507"/>
      <c r="L96" s="1507"/>
      <c r="M96" s="1508"/>
      <c r="N96" s="3107"/>
      <c r="O96" s="667"/>
      <c r="P96" s="672"/>
      <c r="Q96" s="668"/>
    </row>
    <row r="97" spans="1:17" ht="19.149999999999999" customHeight="1" thickBot="1">
      <c r="A97" s="556" t="s">
        <v>13</v>
      </c>
      <c r="B97" s="608" t="s">
        <v>13</v>
      </c>
      <c r="C97" s="3100" t="s">
        <v>14</v>
      </c>
      <c r="D97" s="3101"/>
      <c r="E97" s="3101"/>
      <c r="F97" s="3101"/>
      <c r="G97" s="3101"/>
      <c r="H97" s="635">
        <f>H70*1</f>
        <v>84.8</v>
      </c>
      <c r="I97" s="1512">
        <f t="shared" ref="I97:M97" si="19">I70*1</f>
        <v>84.8</v>
      </c>
      <c r="J97" s="635">
        <f t="shared" si="19"/>
        <v>0</v>
      </c>
      <c r="K97" s="1512">
        <f t="shared" si="19"/>
        <v>0</v>
      </c>
      <c r="L97" s="635">
        <f t="shared" si="19"/>
        <v>90</v>
      </c>
      <c r="M97" s="1021">
        <f t="shared" si="19"/>
        <v>95</v>
      </c>
      <c r="N97" s="673"/>
      <c r="O97" s="637"/>
      <c r="P97" s="637"/>
      <c r="Q97" s="638"/>
    </row>
    <row r="98" spans="1:17" ht="13.5" thickBot="1">
      <c r="A98" s="634" t="s">
        <v>11</v>
      </c>
      <c r="B98" s="3066" t="s">
        <v>64</v>
      </c>
      <c r="C98" s="3067"/>
      <c r="D98" s="3067"/>
      <c r="E98" s="3067"/>
      <c r="F98" s="3067"/>
      <c r="G98" s="3068"/>
      <c r="H98" s="674">
        <f>H97+H67</f>
        <v>101.8</v>
      </c>
      <c r="I98" s="674">
        <f t="shared" ref="I98:M98" si="20">I97+I67</f>
        <v>101.8</v>
      </c>
      <c r="J98" s="674">
        <f t="shared" si="20"/>
        <v>0</v>
      </c>
      <c r="K98" s="674">
        <f t="shared" si="20"/>
        <v>0</v>
      </c>
      <c r="L98" s="674">
        <f t="shared" si="20"/>
        <v>135</v>
      </c>
      <c r="M98" s="1513">
        <f t="shared" si="20"/>
        <v>115</v>
      </c>
      <c r="N98" s="675"/>
      <c r="O98" s="675"/>
      <c r="P98" s="675"/>
      <c r="Q98" s="676"/>
    </row>
    <row r="99" spans="1:17" ht="13.5" thickBot="1">
      <c r="A99" s="677" t="s">
        <v>11</v>
      </c>
      <c r="B99" s="3108" t="s">
        <v>15</v>
      </c>
      <c r="C99" s="3108"/>
      <c r="D99" s="3108"/>
      <c r="E99" s="3108"/>
      <c r="F99" s="3108"/>
      <c r="G99" s="3108"/>
      <c r="H99" s="1923">
        <f>H98+H60</f>
        <v>45203.9</v>
      </c>
      <c r="I99" s="1923">
        <f t="shared" ref="I99:M99" si="21">I98+I60</f>
        <v>44965.700000000004</v>
      </c>
      <c r="J99" s="1923">
        <f t="shared" si="21"/>
        <v>37505.300000000003</v>
      </c>
      <c r="K99" s="1923">
        <f t="shared" si="21"/>
        <v>238.2</v>
      </c>
      <c r="L99" s="678">
        <f t="shared" si="21"/>
        <v>49568</v>
      </c>
      <c r="M99" s="678">
        <f t="shared" si="21"/>
        <v>54379</v>
      </c>
      <c r="N99" s="3109"/>
      <c r="O99" s="3109"/>
      <c r="P99" s="3109"/>
      <c r="Q99" s="3110"/>
    </row>
    <row r="100" spans="1:17" ht="19.149999999999999" customHeight="1">
      <c r="A100" s="679"/>
      <c r="B100" s="680"/>
      <c r="C100" s="680"/>
      <c r="D100" s="680"/>
      <c r="E100" s="680"/>
      <c r="F100" s="1138"/>
      <c r="G100" s="681"/>
      <c r="H100" s="681"/>
      <c r="I100" s="681"/>
      <c r="J100" s="681"/>
      <c r="K100" s="681"/>
      <c r="L100" s="681"/>
      <c r="M100" s="681"/>
      <c r="N100" s="682"/>
      <c r="O100" s="682"/>
      <c r="P100" s="682"/>
      <c r="Q100" s="682"/>
    </row>
    <row r="101" spans="1:17" s="901" customFormat="1" ht="19.149999999999999" customHeight="1">
      <c r="A101" s="679"/>
      <c r="B101" s="680"/>
      <c r="C101" s="680"/>
      <c r="D101" s="680"/>
      <c r="E101" s="680"/>
      <c r="F101" s="1521"/>
      <c r="G101" s="1522"/>
      <c r="H101" s="1522"/>
      <c r="I101" s="1522"/>
      <c r="J101" s="1522"/>
      <c r="K101" s="1522"/>
      <c r="L101" s="1522"/>
      <c r="M101" s="1522"/>
      <c r="N101" s="682"/>
      <c r="O101" s="682"/>
      <c r="P101" s="682"/>
      <c r="Q101" s="682"/>
    </row>
    <row r="102" spans="1:17" ht="13.5" thickBot="1">
      <c r="A102" s="679"/>
      <c r="B102" s="680"/>
      <c r="C102" s="680"/>
      <c r="D102" s="680"/>
      <c r="E102" s="680"/>
      <c r="F102" s="3111" t="s">
        <v>16</v>
      </c>
      <c r="G102" s="3112"/>
      <c r="H102" s="3112"/>
      <c r="I102" s="3112"/>
      <c r="J102" s="3112"/>
      <c r="K102" s="3112"/>
      <c r="L102" s="3112"/>
      <c r="M102" s="3112"/>
      <c r="N102" s="682"/>
      <c r="O102" s="682"/>
      <c r="P102" s="682"/>
      <c r="Q102" s="682"/>
    </row>
    <row r="103" spans="1:17" ht="43.9" customHeight="1" thickBot="1">
      <c r="A103" s="543"/>
      <c r="B103" s="543"/>
      <c r="C103" s="3113" t="s">
        <v>17</v>
      </c>
      <c r="D103" s="3114"/>
      <c r="E103" s="3114"/>
      <c r="F103" s="3114"/>
      <c r="G103" s="3115"/>
      <c r="H103" s="2967" t="s">
        <v>690</v>
      </c>
      <c r="I103" s="2968"/>
      <c r="J103" s="2968"/>
      <c r="K103" s="2969"/>
      <c r="L103" s="683"/>
      <c r="M103" s="683"/>
      <c r="N103" s="543"/>
      <c r="O103" s="684"/>
      <c r="P103" s="543"/>
      <c r="Q103" s="543"/>
    </row>
    <row r="104" spans="1:17" ht="13.5" thickBot="1">
      <c r="A104" s="543"/>
      <c r="B104" s="543"/>
      <c r="C104" s="3128" t="s">
        <v>18</v>
      </c>
      <c r="D104" s="3129"/>
      <c r="E104" s="3129"/>
      <c r="F104" s="3129"/>
      <c r="G104" s="3130"/>
      <c r="H104" s="3131">
        <f>H105+H106+H107+H108+H109+H110+H111</f>
        <v>45203.9</v>
      </c>
      <c r="I104" s="3132"/>
      <c r="J104" s="3132"/>
      <c r="K104" s="3133"/>
      <c r="L104" s="1927"/>
      <c r="M104" s="683"/>
      <c r="N104" s="543"/>
      <c r="O104" s="684"/>
      <c r="P104" s="543"/>
      <c r="Q104" s="543"/>
    </row>
    <row r="105" spans="1:17">
      <c r="A105" s="543"/>
      <c r="B105" s="543"/>
      <c r="C105" s="3134" t="s">
        <v>65</v>
      </c>
      <c r="D105" s="3135"/>
      <c r="E105" s="3135"/>
      <c r="F105" s="3135"/>
      <c r="G105" s="3136"/>
      <c r="H105" s="3137">
        <v>18969.400000000001</v>
      </c>
      <c r="I105" s="3138"/>
      <c r="J105" s="3138"/>
      <c r="K105" s="3139"/>
      <c r="L105" s="683"/>
      <c r="M105" s="683"/>
      <c r="N105" s="543"/>
      <c r="O105" s="684"/>
      <c r="P105" s="543"/>
      <c r="Q105" s="543"/>
    </row>
    <row r="106" spans="1:17">
      <c r="A106" s="543"/>
      <c r="B106" s="543"/>
      <c r="C106" s="3125" t="s">
        <v>886</v>
      </c>
      <c r="D106" s="3126"/>
      <c r="E106" s="3126"/>
      <c r="F106" s="3126"/>
      <c r="G106" s="3127"/>
      <c r="H106" s="3122">
        <v>21948</v>
      </c>
      <c r="I106" s="3123"/>
      <c r="J106" s="3123"/>
      <c r="K106" s="3124"/>
      <c r="L106" s="683"/>
      <c r="M106" s="683"/>
      <c r="N106" s="543"/>
      <c r="O106" s="684"/>
      <c r="P106" s="543"/>
      <c r="Q106" s="543"/>
    </row>
    <row r="107" spans="1:17">
      <c r="A107" s="543"/>
      <c r="B107" s="543"/>
      <c r="C107" s="3116" t="s">
        <v>268</v>
      </c>
      <c r="D107" s="3117"/>
      <c r="E107" s="3117"/>
      <c r="F107" s="3117"/>
      <c r="G107" s="3118"/>
      <c r="H107" s="3119">
        <v>2003.9</v>
      </c>
      <c r="I107" s="3120"/>
      <c r="J107" s="3120"/>
      <c r="K107" s="3121"/>
      <c r="L107" s="683"/>
      <c r="M107" s="683"/>
      <c r="N107" s="543"/>
      <c r="O107" s="684"/>
      <c r="P107" s="543"/>
      <c r="Q107" s="543"/>
    </row>
    <row r="108" spans="1:17" ht="23.45" customHeight="1">
      <c r="A108" s="543"/>
      <c r="B108" s="543"/>
      <c r="C108" s="3116" t="s">
        <v>888</v>
      </c>
      <c r="D108" s="3117"/>
      <c r="E108" s="3117"/>
      <c r="F108" s="3117"/>
      <c r="G108" s="3118"/>
      <c r="H108" s="3122">
        <v>1781.1</v>
      </c>
      <c r="I108" s="3123"/>
      <c r="J108" s="3123"/>
      <c r="K108" s="3124"/>
      <c r="L108" s="683"/>
      <c r="M108" s="683"/>
      <c r="N108" s="543"/>
      <c r="O108" s="684"/>
      <c r="P108" s="543"/>
      <c r="Q108" s="543"/>
    </row>
    <row r="109" spans="1:17">
      <c r="A109" s="543"/>
      <c r="B109" s="543"/>
      <c r="C109" s="3125" t="s">
        <v>262</v>
      </c>
      <c r="D109" s="3126"/>
      <c r="E109" s="3126"/>
      <c r="F109" s="3126"/>
      <c r="G109" s="3127"/>
      <c r="H109" s="3122">
        <v>57.4</v>
      </c>
      <c r="I109" s="3123"/>
      <c r="J109" s="3123"/>
      <c r="K109" s="3124"/>
      <c r="L109" s="683"/>
      <c r="M109" s="683"/>
      <c r="N109" s="543"/>
      <c r="O109" s="684"/>
      <c r="P109" s="543"/>
      <c r="Q109" s="543"/>
    </row>
    <row r="110" spans="1:17">
      <c r="A110" s="543"/>
      <c r="B110" s="543"/>
      <c r="C110" s="3134" t="s">
        <v>67</v>
      </c>
      <c r="D110" s="3135"/>
      <c r="E110" s="3135"/>
      <c r="F110" s="3135"/>
      <c r="G110" s="3147"/>
      <c r="H110" s="3122"/>
      <c r="I110" s="2165"/>
      <c r="J110" s="2165"/>
      <c r="K110" s="2166"/>
      <c r="L110" s="683"/>
      <c r="M110" s="683"/>
      <c r="N110" s="543"/>
      <c r="O110" s="684"/>
      <c r="P110" s="543"/>
      <c r="Q110" s="543"/>
    </row>
    <row r="111" spans="1:17" ht="13.5" thickBot="1">
      <c r="A111" s="543"/>
      <c r="B111" s="543"/>
      <c r="C111" s="3148" t="s">
        <v>68</v>
      </c>
      <c r="D111" s="3149"/>
      <c r="E111" s="3149"/>
      <c r="F111" s="3149"/>
      <c r="G111" s="3150"/>
      <c r="H111" s="3151">
        <v>444.1</v>
      </c>
      <c r="I111" s="3152"/>
      <c r="J111" s="3152"/>
      <c r="K111" s="3153"/>
      <c r="L111" s="683"/>
      <c r="M111" s="683"/>
      <c r="N111" s="543"/>
      <c r="O111" s="684"/>
      <c r="P111" s="543"/>
      <c r="Q111" s="543"/>
    </row>
    <row r="112" spans="1:17" ht="13.5" thickBot="1">
      <c r="A112" s="543"/>
      <c r="B112" s="543"/>
      <c r="C112" s="3128" t="s">
        <v>19</v>
      </c>
      <c r="D112" s="3154"/>
      <c r="E112" s="3154"/>
      <c r="F112" s="3154"/>
      <c r="G112" s="3155"/>
      <c r="H112" s="3131">
        <f>H113*1</f>
        <v>0</v>
      </c>
      <c r="I112" s="3132"/>
      <c r="J112" s="3132"/>
      <c r="K112" s="3133"/>
      <c r="L112" s="683"/>
      <c r="M112" s="683"/>
      <c r="N112" s="543"/>
      <c r="O112" s="684"/>
      <c r="P112" s="543"/>
      <c r="Q112" s="543"/>
    </row>
    <row r="113" spans="1:17" ht="13.5" thickBot="1">
      <c r="A113" s="543"/>
      <c r="B113" s="543"/>
      <c r="C113" s="3116" t="s">
        <v>69</v>
      </c>
      <c r="D113" s="3140"/>
      <c r="E113" s="3140"/>
      <c r="F113" s="3140"/>
      <c r="G113" s="3141"/>
      <c r="H113" s="3123">
        <v>0</v>
      </c>
      <c r="I113" s="3123"/>
      <c r="J113" s="3123"/>
      <c r="K113" s="3124"/>
      <c r="L113" s="683"/>
      <c r="M113" s="683"/>
      <c r="N113" s="543"/>
      <c r="O113" s="684"/>
      <c r="P113" s="543"/>
      <c r="Q113" s="543"/>
    </row>
    <row r="114" spans="1:17" ht="13.5" thickBot="1">
      <c r="A114" s="683"/>
      <c r="B114" s="683"/>
      <c r="C114" s="3142" t="s">
        <v>20</v>
      </c>
      <c r="D114" s="3143"/>
      <c r="E114" s="3143"/>
      <c r="F114" s="3143"/>
      <c r="G114" s="3144"/>
      <c r="H114" s="3145">
        <f>H112+H104</f>
        <v>45203.9</v>
      </c>
      <c r="I114" s="3145"/>
      <c r="J114" s="3145"/>
      <c r="K114" s="3146"/>
      <c r="L114" s="543"/>
      <c r="M114" s="543"/>
      <c r="N114" s="543"/>
      <c r="O114" s="684"/>
      <c r="P114" s="543"/>
      <c r="Q114" s="543"/>
    </row>
    <row r="115" spans="1:17">
      <c r="A115" s="683"/>
      <c r="B115" s="683"/>
      <c r="C115" s="543"/>
      <c r="D115" s="543"/>
      <c r="E115" s="685"/>
      <c r="F115" s="543"/>
      <c r="G115" s="686"/>
      <c r="H115" s="543"/>
      <c r="I115" s="543"/>
      <c r="J115" s="543"/>
      <c r="K115" s="543"/>
      <c r="L115" s="543"/>
      <c r="M115" s="543"/>
      <c r="N115" s="543"/>
      <c r="O115" s="684"/>
      <c r="P115" s="543"/>
      <c r="Q115" s="543"/>
    </row>
  </sheetData>
  <mergeCells count="209">
    <mergeCell ref="C113:G113"/>
    <mergeCell ref="H113:K113"/>
    <mergeCell ref="C114:G114"/>
    <mergeCell ref="H114:K114"/>
    <mergeCell ref="C110:G110"/>
    <mergeCell ref="H110:K110"/>
    <mergeCell ref="C111:G111"/>
    <mergeCell ref="H111:K111"/>
    <mergeCell ref="C112:G112"/>
    <mergeCell ref="H112:K112"/>
    <mergeCell ref="C108:G108"/>
    <mergeCell ref="H108:K108"/>
    <mergeCell ref="C109:G109"/>
    <mergeCell ref="H109:K109"/>
    <mergeCell ref="C104:G104"/>
    <mergeCell ref="H104:K104"/>
    <mergeCell ref="C105:G105"/>
    <mergeCell ref="H105:K105"/>
    <mergeCell ref="C106:G106"/>
    <mergeCell ref="H106:K106"/>
    <mergeCell ref="C103:G103"/>
    <mergeCell ref="H103:K103"/>
    <mergeCell ref="C93:C94"/>
    <mergeCell ref="D93:D94"/>
    <mergeCell ref="E93:E94"/>
    <mergeCell ref="F93:F94"/>
    <mergeCell ref="N93:N94"/>
    <mergeCell ref="C97:G97"/>
    <mergeCell ref="C107:G107"/>
    <mergeCell ref="H107:K107"/>
    <mergeCell ref="C95:C96"/>
    <mergeCell ref="D95:D96"/>
    <mergeCell ref="E95:E96"/>
    <mergeCell ref="F95:F96"/>
    <mergeCell ref="N95:N96"/>
    <mergeCell ref="C91:C92"/>
    <mergeCell ref="D91:D92"/>
    <mergeCell ref="E91:E92"/>
    <mergeCell ref="F91:F92"/>
    <mergeCell ref="N91:N92"/>
    <mergeCell ref="B98:G98"/>
    <mergeCell ref="B99:G99"/>
    <mergeCell ref="N99:Q99"/>
    <mergeCell ref="F102:M102"/>
    <mergeCell ref="N85:N86"/>
    <mergeCell ref="C87:C88"/>
    <mergeCell ref="D87:D88"/>
    <mergeCell ref="E87:E88"/>
    <mergeCell ref="F87:F88"/>
    <mergeCell ref="N87:N88"/>
    <mergeCell ref="C89:C90"/>
    <mergeCell ref="D89:D90"/>
    <mergeCell ref="E89:E90"/>
    <mergeCell ref="F89:F90"/>
    <mergeCell ref="N89:N90"/>
    <mergeCell ref="C81:C82"/>
    <mergeCell ref="D81:D82"/>
    <mergeCell ref="E81:E82"/>
    <mergeCell ref="F81:F82"/>
    <mergeCell ref="C83:C84"/>
    <mergeCell ref="D83:D84"/>
    <mergeCell ref="E83:E84"/>
    <mergeCell ref="F83:F84"/>
    <mergeCell ref="C85:C86"/>
    <mergeCell ref="D85:D86"/>
    <mergeCell ref="E85:E86"/>
    <mergeCell ref="F85:F86"/>
    <mergeCell ref="A79:A80"/>
    <mergeCell ref="B79:B80"/>
    <mergeCell ref="C79:C80"/>
    <mergeCell ref="D79:D80"/>
    <mergeCell ref="E79:E80"/>
    <mergeCell ref="F79:F80"/>
    <mergeCell ref="N75:N76"/>
    <mergeCell ref="C77:C78"/>
    <mergeCell ref="D77:D78"/>
    <mergeCell ref="E77:E78"/>
    <mergeCell ref="F77:F78"/>
    <mergeCell ref="N77:N78"/>
    <mergeCell ref="N79:N80"/>
    <mergeCell ref="C73:C74"/>
    <mergeCell ref="D73:D74"/>
    <mergeCell ref="E73:E74"/>
    <mergeCell ref="F73:F74"/>
    <mergeCell ref="C75:C76"/>
    <mergeCell ref="D75:D76"/>
    <mergeCell ref="E75:E76"/>
    <mergeCell ref="F75:F76"/>
    <mergeCell ref="C67:G67"/>
    <mergeCell ref="C68:Q68"/>
    <mergeCell ref="C69:C70"/>
    <mergeCell ref="D69:D70"/>
    <mergeCell ref="E69:E70"/>
    <mergeCell ref="F69:F70"/>
    <mergeCell ref="A71:A72"/>
    <mergeCell ref="B71:B72"/>
    <mergeCell ref="C71:C72"/>
    <mergeCell ref="D71:D72"/>
    <mergeCell ref="E71:E72"/>
    <mergeCell ref="F71:F72"/>
    <mergeCell ref="N71:N72"/>
    <mergeCell ref="N63:N64"/>
    <mergeCell ref="C65:C66"/>
    <mergeCell ref="D65:D66"/>
    <mergeCell ref="E65:E66"/>
    <mergeCell ref="F65:F66"/>
    <mergeCell ref="N65:N66"/>
    <mergeCell ref="C59:G59"/>
    <mergeCell ref="B60:G60"/>
    <mergeCell ref="B61:Q61"/>
    <mergeCell ref="C62:Q62"/>
    <mergeCell ref="A63:A64"/>
    <mergeCell ref="B63:B64"/>
    <mergeCell ref="C63:C64"/>
    <mergeCell ref="D63:D64"/>
    <mergeCell ref="E63:E64"/>
    <mergeCell ref="F63:F64"/>
    <mergeCell ref="N50:N54"/>
    <mergeCell ref="A55:A58"/>
    <mergeCell ref="B55:B58"/>
    <mergeCell ref="C55:C58"/>
    <mergeCell ref="D55:D58"/>
    <mergeCell ref="E55:E58"/>
    <mergeCell ref="F55:F58"/>
    <mergeCell ref="N55:N58"/>
    <mergeCell ref="C45:C47"/>
    <mergeCell ref="D45:D47"/>
    <mergeCell ref="C48:G48"/>
    <mergeCell ref="C49:Q49"/>
    <mergeCell ref="A50:A54"/>
    <mergeCell ref="B50:B54"/>
    <mergeCell ref="C50:C54"/>
    <mergeCell ref="D50:D54"/>
    <mergeCell ref="E50:E54"/>
    <mergeCell ref="F50:F54"/>
    <mergeCell ref="C34:G34"/>
    <mergeCell ref="C35:Q35"/>
    <mergeCell ref="C36:C39"/>
    <mergeCell ref="D36:D39"/>
    <mergeCell ref="C40:C44"/>
    <mergeCell ref="D40:D44"/>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9:A12"/>
    <mergeCell ref="B9:B12"/>
    <mergeCell ref="C9:C12"/>
    <mergeCell ref="D9:D12"/>
    <mergeCell ref="E9:E12"/>
    <mergeCell ref="F9:F12"/>
    <mergeCell ref="N10:N11"/>
    <mergeCell ref="M4:M6"/>
    <mergeCell ref="N4:Q4"/>
    <mergeCell ref="H5:H6"/>
    <mergeCell ref="I5:J5"/>
    <mergeCell ref="K5:K6"/>
    <mergeCell ref="N5:N6"/>
    <mergeCell ref="O5:Q5"/>
    <mergeCell ref="M1:Q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20"/>
  <sheetViews>
    <sheetView workbookViewId="0">
      <selection activeCell="X62" sqref="X62"/>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901" customFormat="1"/>
    <row r="2" spans="1:23" ht="15.75">
      <c r="A2" s="902"/>
      <c r="B2" s="902"/>
      <c r="C2" s="902"/>
      <c r="D2" s="902"/>
      <c r="E2" s="959" t="s">
        <v>620</v>
      </c>
      <c r="F2" s="902"/>
      <c r="G2" s="907"/>
      <c r="H2" s="902"/>
      <c r="I2" s="902"/>
      <c r="J2" s="902"/>
      <c r="K2" s="902"/>
      <c r="L2" s="978"/>
      <c r="M2" s="960"/>
      <c r="N2" s="960"/>
      <c r="O2" s="960"/>
      <c r="P2" s="960"/>
      <c r="Q2" s="960"/>
      <c r="R2" s="928"/>
      <c r="S2" s="928"/>
      <c r="T2" s="928"/>
      <c r="U2" s="928"/>
      <c r="V2" s="928"/>
      <c r="W2" s="928"/>
    </row>
    <row r="3" spans="1:23" ht="21.6" customHeight="1" thickBot="1">
      <c r="A3" s="902"/>
      <c r="B3" s="902"/>
      <c r="C3" s="902"/>
      <c r="D3" s="3156" t="s">
        <v>34</v>
      </c>
      <c r="E3" s="3156"/>
      <c r="F3" s="3156"/>
      <c r="G3" s="3156"/>
      <c r="H3" s="3156"/>
      <c r="I3" s="3156"/>
      <c r="J3" s="3156"/>
      <c r="K3" s="3156"/>
      <c r="L3" s="3156"/>
      <c r="M3" s="3156"/>
      <c r="N3" s="3156"/>
      <c r="O3" s="3156"/>
      <c r="P3" s="3156"/>
      <c r="Q3" s="3156"/>
      <c r="R3" s="3156"/>
      <c r="S3" s="3156"/>
      <c r="T3" s="3156"/>
      <c r="U3" s="3156"/>
      <c r="V3" s="3156"/>
      <c r="W3" s="3156"/>
    </row>
    <row r="4" spans="1:23" ht="45" customHeight="1">
      <c r="A4" s="1984" t="s">
        <v>0</v>
      </c>
      <c r="B4" s="1987" t="s">
        <v>1</v>
      </c>
      <c r="C4" s="1987" t="s">
        <v>2</v>
      </c>
      <c r="D4" s="1990" t="s">
        <v>3</v>
      </c>
      <c r="E4" s="1993" t="s">
        <v>4</v>
      </c>
      <c r="F4" s="1996" t="s">
        <v>5</v>
      </c>
      <c r="G4" s="1999" t="s">
        <v>6</v>
      </c>
      <c r="H4" s="2002" t="s">
        <v>685</v>
      </c>
      <c r="I4" s="2003"/>
      <c r="J4" s="2003"/>
      <c r="K4" s="2004"/>
      <c r="L4" s="2848" t="s">
        <v>378</v>
      </c>
      <c r="M4" s="2751" t="s">
        <v>694</v>
      </c>
      <c r="N4" s="2030" t="s">
        <v>21</v>
      </c>
      <c r="O4" s="2031"/>
      <c r="P4" s="2031"/>
      <c r="Q4" s="2032"/>
      <c r="R4" s="928"/>
      <c r="S4" s="928"/>
      <c r="T4" s="928"/>
      <c r="U4" s="928"/>
      <c r="V4" s="928"/>
      <c r="W4" s="928"/>
    </row>
    <row r="5" spans="1:23">
      <c r="A5" s="1985"/>
      <c r="B5" s="1988"/>
      <c r="C5" s="1988"/>
      <c r="D5" s="1991"/>
      <c r="E5" s="1994"/>
      <c r="F5" s="1997"/>
      <c r="G5" s="2000"/>
      <c r="H5" s="2033" t="s">
        <v>7</v>
      </c>
      <c r="I5" s="2035" t="s">
        <v>8</v>
      </c>
      <c r="J5" s="2035"/>
      <c r="K5" s="2036" t="s">
        <v>266</v>
      </c>
      <c r="L5" s="2445"/>
      <c r="M5" s="2439"/>
      <c r="N5" s="2038" t="s">
        <v>33</v>
      </c>
      <c r="O5" s="2040" t="s">
        <v>9</v>
      </c>
      <c r="P5" s="2040"/>
      <c r="Q5" s="2041"/>
      <c r="R5" s="928"/>
      <c r="S5" s="928"/>
      <c r="T5" s="928"/>
      <c r="U5" s="928"/>
      <c r="V5" s="928"/>
      <c r="W5" s="928"/>
    </row>
    <row r="6" spans="1:23" ht="76.150000000000006" customHeight="1" thickBot="1">
      <c r="A6" s="1986"/>
      <c r="B6" s="1989"/>
      <c r="C6" s="1989"/>
      <c r="D6" s="1992"/>
      <c r="E6" s="1995"/>
      <c r="F6" s="1998"/>
      <c r="G6" s="2001"/>
      <c r="H6" s="2034"/>
      <c r="I6" s="1776" t="s">
        <v>7</v>
      </c>
      <c r="J6" s="1777" t="s">
        <v>10</v>
      </c>
      <c r="K6" s="2037"/>
      <c r="L6" s="2446"/>
      <c r="M6" s="2440"/>
      <c r="N6" s="2039"/>
      <c r="O6" s="908" t="s">
        <v>55</v>
      </c>
      <c r="P6" s="908" t="s">
        <v>132</v>
      </c>
      <c r="Q6" s="909" t="s">
        <v>686</v>
      </c>
      <c r="R6" s="928"/>
      <c r="S6" s="928"/>
      <c r="T6" s="928"/>
      <c r="U6" s="928"/>
      <c r="V6" s="928"/>
      <c r="W6" s="928"/>
    </row>
    <row r="7" spans="1:23" ht="31.15" customHeight="1" thickBot="1">
      <c r="A7" s="910" t="s">
        <v>11</v>
      </c>
      <c r="B7" s="2096" t="s">
        <v>621</v>
      </c>
      <c r="C7" s="2096"/>
      <c r="D7" s="2096"/>
      <c r="E7" s="2096"/>
      <c r="F7" s="2096"/>
      <c r="G7" s="2096"/>
      <c r="H7" s="2096"/>
      <c r="I7" s="2096"/>
      <c r="J7" s="2096"/>
      <c r="K7" s="2096"/>
      <c r="L7" s="2096"/>
      <c r="M7" s="2096"/>
      <c r="N7" s="2096"/>
      <c r="O7" s="2096"/>
      <c r="P7" s="2096"/>
      <c r="Q7" s="2097"/>
      <c r="R7" s="928"/>
      <c r="S7" s="928"/>
      <c r="T7" s="928"/>
      <c r="U7" s="928"/>
      <c r="V7" s="928"/>
      <c r="W7" s="928"/>
    </row>
    <row r="8" spans="1:23" ht="36.6" customHeight="1" thickBot="1">
      <c r="A8" s="911" t="s">
        <v>11</v>
      </c>
      <c r="B8" s="912" t="s">
        <v>11</v>
      </c>
      <c r="C8" s="2010" t="s">
        <v>622</v>
      </c>
      <c r="D8" s="2010"/>
      <c r="E8" s="2010"/>
      <c r="F8" s="2010"/>
      <c r="G8" s="2010"/>
      <c r="H8" s="2010"/>
      <c r="I8" s="2010"/>
      <c r="J8" s="2010"/>
      <c r="K8" s="2010"/>
      <c r="L8" s="2010"/>
      <c r="M8" s="2010"/>
      <c r="N8" s="2010"/>
      <c r="O8" s="2010"/>
      <c r="P8" s="2010"/>
      <c r="Q8" s="2011"/>
      <c r="R8" s="928"/>
      <c r="S8" s="928"/>
      <c r="T8" s="928"/>
      <c r="U8" s="928"/>
      <c r="V8" s="928"/>
      <c r="W8" s="928"/>
    </row>
    <row r="9" spans="1:23">
      <c r="A9" s="2012" t="s">
        <v>11</v>
      </c>
      <c r="B9" s="2015" t="s">
        <v>11</v>
      </c>
      <c r="C9" s="2018" t="s">
        <v>11</v>
      </c>
      <c r="D9" s="2021" t="s">
        <v>623</v>
      </c>
      <c r="E9" s="2080" t="s">
        <v>41</v>
      </c>
      <c r="F9" s="2027" t="s">
        <v>111</v>
      </c>
      <c r="G9" s="913" t="s">
        <v>93</v>
      </c>
      <c r="H9" s="961">
        <v>413.6</v>
      </c>
      <c r="I9" s="915">
        <v>413.6</v>
      </c>
      <c r="J9" s="915">
        <v>0</v>
      </c>
      <c r="K9" s="962">
        <v>0</v>
      </c>
      <c r="L9" s="985">
        <v>413.2</v>
      </c>
      <c r="M9" s="986">
        <v>413.2</v>
      </c>
      <c r="N9" s="3157" t="s">
        <v>624</v>
      </c>
      <c r="O9" s="963">
        <v>1326</v>
      </c>
      <c r="P9" s="963">
        <v>1326</v>
      </c>
      <c r="Q9" s="982">
        <v>1326</v>
      </c>
      <c r="R9" s="928"/>
      <c r="S9" s="928"/>
      <c r="T9" s="928"/>
      <c r="U9" s="928"/>
      <c r="V9" s="928"/>
      <c r="W9" s="928"/>
    </row>
    <row r="10" spans="1:23" ht="46.9" customHeight="1" thickBot="1">
      <c r="A10" s="2014"/>
      <c r="B10" s="2017"/>
      <c r="C10" s="2020"/>
      <c r="D10" s="2023"/>
      <c r="E10" s="2026"/>
      <c r="F10" s="2029"/>
      <c r="G10" s="914" t="s">
        <v>12</v>
      </c>
      <c r="H10" s="924">
        <f>H9*1</f>
        <v>413.6</v>
      </c>
      <c r="I10" s="924">
        <f t="shared" ref="I10:M10" si="0">I9*1</f>
        <v>413.6</v>
      </c>
      <c r="J10" s="924">
        <f t="shared" si="0"/>
        <v>0</v>
      </c>
      <c r="K10" s="924">
        <f t="shared" si="0"/>
        <v>0</v>
      </c>
      <c r="L10" s="924">
        <f t="shared" si="0"/>
        <v>413.2</v>
      </c>
      <c r="M10" s="924">
        <f t="shared" si="0"/>
        <v>413.2</v>
      </c>
      <c r="N10" s="3158"/>
      <c r="O10" s="1201"/>
      <c r="P10" s="1201"/>
      <c r="Q10" s="1202"/>
      <c r="R10" s="905"/>
      <c r="S10" s="928"/>
      <c r="T10" s="964"/>
      <c r="U10" s="928"/>
      <c r="V10" s="928"/>
      <c r="W10" s="928"/>
    </row>
    <row r="11" spans="1:23">
      <c r="A11" s="1782" t="s">
        <v>11</v>
      </c>
      <c r="B11" s="1793" t="s">
        <v>11</v>
      </c>
      <c r="C11" s="1769" t="s">
        <v>13</v>
      </c>
      <c r="D11" s="2021" t="s">
        <v>625</v>
      </c>
      <c r="E11" s="2080" t="s">
        <v>41</v>
      </c>
      <c r="F11" s="1773" t="s">
        <v>111</v>
      </c>
      <c r="G11" s="913" t="s">
        <v>37</v>
      </c>
      <c r="H11" s="1805">
        <v>1964.2</v>
      </c>
      <c r="I11" s="1806">
        <v>1964.2</v>
      </c>
      <c r="J11" s="915">
        <v>0</v>
      </c>
      <c r="K11" s="962">
        <v>0</v>
      </c>
      <c r="L11" s="985">
        <v>2276</v>
      </c>
      <c r="M11" s="986">
        <v>2458</v>
      </c>
      <c r="N11" s="3157" t="s">
        <v>626</v>
      </c>
      <c r="O11" s="963">
        <v>2500</v>
      </c>
      <c r="P11" s="963">
        <v>2300</v>
      </c>
      <c r="Q11" s="982">
        <v>2150</v>
      </c>
      <c r="R11" s="905"/>
      <c r="S11" s="928"/>
      <c r="T11" s="964"/>
      <c r="U11" s="928"/>
      <c r="V11" s="928"/>
      <c r="W11" s="928"/>
    </row>
    <row r="12" spans="1:23" ht="42" customHeight="1" thickBot="1">
      <c r="A12" s="1783"/>
      <c r="B12" s="933"/>
      <c r="C12" s="1771"/>
      <c r="D12" s="2023"/>
      <c r="E12" s="2026"/>
      <c r="F12" s="1772"/>
      <c r="G12" s="914" t="s">
        <v>12</v>
      </c>
      <c r="H12" s="1807">
        <f>H11*1</f>
        <v>1964.2</v>
      </c>
      <c r="I12" s="1807">
        <f t="shared" ref="I12:M12" si="1">I11*1</f>
        <v>1964.2</v>
      </c>
      <c r="J12" s="924">
        <f t="shared" si="1"/>
        <v>0</v>
      </c>
      <c r="K12" s="924">
        <f t="shared" si="1"/>
        <v>0</v>
      </c>
      <c r="L12" s="924">
        <f t="shared" si="1"/>
        <v>2276</v>
      </c>
      <c r="M12" s="924">
        <f t="shared" si="1"/>
        <v>2458</v>
      </c>
      <c r="N12" s="3158"/>
      <c r="O12" s="1201"/>
      <c r="P12" s="1201"/>
      <c r="Q12" s="1202"/>
      <c r="R12" s="905"/>
      <c r="S12" s="928"/>
      <c r="T12" s="964"/>
      <c r="U12" s="928"/>
      <c r="V12" s="928"/>
      <c r="W12" s="928"/>
    </row>
    <row r="13" spans="1:23" ht="13.5" thickBot="1">
      <c r="A13" s="1781" t="s">
        <v>11</v>
      </c>
      <c r="B13" s="1792" t="s">
        <v>11</v>
      </c>
      <c r="C13" s="2042" t="s">
        <v>35</v>
      </c>
      <c r="D13" s="2021" t="s">
        <v>890</v>
      </c>
      <c r="E13" s="2080" t="s">
        <v>41</v>
      </c>
      <c r="F13" s="2046" t="s">
        <v>627</v>
      </c>
      <c r="G13" s="932" t="s">
        <v>56</v>
      </c>
      <c r="H13" s="929">
        <v>5845.7</v>
      </c>
      <c r="I13" s="930">
        <v>5845.7</v>
      </c>
      <c r="J13" s="930">
        <v>0</v>
      </c>
      <c r="K13" s="931">
        <v>0</v>
      </c>
      <c r="L13" s="980">
        <v>5321</v>
      </c>
      <c r="M13" s="981">
        <v>5264</v>
      </c>
      <c r="N13" s="3157" t="s">
        <v>624</v>
      </c>
      <c r="O13" s="1091">
        <v>2820</v>
      </c>
      <c r="P13" s="1091">
        <v>2816</v>
      </c>
      <c r="Q13" s="1092">
        <v>2814</v>
      </c>
      <c r="R13" s="905"/>
      <c r="S13" s="928"/>
      <c r="T13" s="964"/>
      <c r="U13" s="928"/>
      <c r="V13" s="928"/>
      <c r="W13" s="928"/>
    </row>
    <row r="14" spans="1:23">
      <c r="A14" s="1782"/>
      <c r="B14" s="1793"/>
      <c r="C14" s="2054"/>
      <c r="D14" s="2022"/>
      <c r="E14" s="2025"/>
      <c r="F14" s="2057"/>
      <c r="G14" s="932" t="s">
        <v>56</v>
      </c>
      <c r="H14" s="929">
        <v>175.3</v>
      </c>
      <c r="I14" s="930">
        <v>175.3</v>
      </c>
      <c r="J14" s="930">
        <v>98</v>
      </c>
      <c r="K14" s="931">
        <v>0</v>
      </c>
      <c r="L14" s="980">
        <v>159.6</v>
      </c>
      <c r="M14" s="981">
        <v>157.9</v>
      </c>
      <c r="N14" s="3159"/>
      <c r="O14" s="1203"/>
      <c r="P14" s="1203"/>
      <c r="Q14" s="1204"/>
      <c r="R14" s="905"/>
      <c r="S14" s="928"/>
      <c r="T14" s="964"/>
      <c r="U14" s="928"/>
      <c r="V14" s="928"/>
      <c r="W14" s="928"/>
    </row>
    <row r="15" spans="1:23" ht="13.5" thickBot="1">
      <c r="A15" s="1783"/>
      <c r="B15" s="933"/>
      <c r="C15" s="2043"/>
      <c r="D15" s="2023"/>
      <c r="E15" s="2026"/>
      <c r="F15" s="2047"/>
      <c r="G15" s="914" t="s">
        <v>12</v>
      </c>
      <c r="H15" s="924">
        <f>H13+H14</f>
        <v>6021</v>
      </c>
      <c r="I15" s="924">
        <f t="shared" ref="I15:M15" si="2">I13+I14</f>
        <v>6021</v>
      </c>
      <c r="J15" s="924">
        <f t="shared" si="2"/>
        <v>98</v>
      </c>
      <c r="K15" s="924">
        <f t="shared" si="2"/>
        <v>0</v>
      </c>
      <c r="L15" s="924">
        <f t="shared" si="2"/>
        <v>5480.6</v>
      </c>
      <c r="M15" s="924">
        <f t="shared" si="2"/>
        <v>5421.9</v>
      </c>
      <c r="N15" s="3158"/>
      <c r="O15" s="1205"/>
      <c r="P15" s="1205"/>
      <c r="Q15" s="1206"/>
      <c r="R15" s="905"/>
      <c r="S15" s="928"/>
      <c r="T15" s="964"/>
      <c r="U15" s="928"/>
      <c r="V15" s="928"/>
      <c r="W15" s="928"/>
    </row>
    <row r="16" spans="1:23" ht="13.5" thickBot="1">
      <c r="A16" s="979" t="s">
        <v>11</v>
      </c>
      <c r="B16" s="1223" t="s">
        <v>11</v>
      </c>
      <c r="C16" s="2042" t="s">
        <v>36</v>
      </c>
      <c r="D16" s="2021" t="s">
        <v>628</v>
      </c>
      <c r="E16" s="2080" t="s">
        <v>41</v>
      </c>
      <c r="F16" s="2046" t="s">
        <v>627</v>
      </c>
      <c r="G16" s="932" t="s">
        <v>56</v>
      </c>
      <c r="H16" s="929">
        <v>9391.7999999999993</v>
      </c>
      <c r="I16" s="930">
        <v>9391.7999999999993</v>
      </c>
      <c r="J16" s="930">
        <v>0</v>
      </c>
      <c r="K16" s="931">
        <v>0</v>
      </c>
      <c r="L16" s="980">
        <v>9377.6</v>
      </c>
      <c r="M16" s="981">
        <v>9352.7000000000007</v>
      </c>
      <c r="N16" s="3157" t="s">
        <v>624</v>
      </c>
      <c r="O16" s="1091">
        <v>16100</v>
      </c>
      <c r="P16" s="1091">
        <v>16054</v>
      </c>
      <c r="Q16" s="1092">
        <v>16042</v>
      </c>
      <c r="R16" s="905"/>
      <c r="S16" s="928"/>
      <c r="T16" s="964"/>
      <c r="U16" s="928"/>
      <c r="V16" s="928"/>
      <c r="W16" s="928"/>
    </row>
    <row r="17" spans="1:23">
      <c r="A17" s="1768"/>
      <c r="B17" s="1224"/>
      <c r="C17" s="2054"/>
      <c r="D17" s="2022"/>
      <c r="E17" s="2025"/>
      <c r="F17" s="2057"/>
      <c r="G17" s="932" t="s">
        <v>56</v>
      </c>
      <c r="H17" s="929">
        <v>131.5</v>
      </c>
      <c r="I17" s="930">
        <v>131.5</v>
      </c>
      <c r="J17" s="930">
        <v>128.69999999999999</v>
      </c>
      <c r="K17" s="931">
        <v>0</v>
      </c>
      <c r="L17" s="980">
        <v>131.30000000000001</v>
      </c>
      <c r="M17" s="981">
        <v>130.9</v>
      </c>
      <c r="N17" s="3159"/>
      <c r="O17" s="1203"/>
      <c r="P17" s="1203"/>
      <c r="Q17" s="1204"/>
      <c r="R17" s="905"/>
      <c r="S17" s="928"/>
      <c r="T17" s="964"/>
      <c r="U17" s="928"/>
      <c r="V17" s="928"/>
      <c r="W17" s="928"/>
    </row>
    <row r="18" spans="1:23" ht="13.5" thickBot="1">
      <c r="A18" s="966"/>
      <c r="B18" s="1225"/>
      <c r="C18" s="2043"/>
      <c r="D18" s="2023"/>
      <c r="E18" s="2026"/>
      <c r="F18" s="2047"/>
      <c r="G18" s="914" t="s">
        <v>12</v>
      </c>
      <c r="H18" s="924">
        <f>H16+H17</f>
        <v>9523.2999999999993</v>
      </c>
      <c r="I18" s="924">
        <f t="shared" ref="I18:K18" si="3">I16+I17</f>
        <v>9523.2999999999993</v>
      </c>
      <c r="J18" s="924">
        <f t="shared" si="3"/>
        <v>128.69999999999999</v>
      </c>
      <c r="K18" s="924">
        <f t="shared" si="3"/>
        <v>0</v>
      </c>
      <c r="L18" s="924">
        <f>SUM(L16:L17)</f>
        <v>9508.9</v>
      </c>
      <c r="M18" s="924">
        <f>SUM(M16:M17)</f>
        <v>9483.6</v>
      </c>
      <c r="N18" s="3158"/>
      <c r="O18" s="1205"/>
      <c r="P18" s="1205"/>
      <c r="Q18" s="1206"/>
      <c r="R18" s="905"/>
      <c r="S18" s="928"/>
      <c r="T18" s="964"/>
      <c r="U18" s="928"/>
      <c r="V18" s="928"/>
      <c r="W18" s="928"/>
    </row>
    <row r="19" spans="1:23">
      <c r="A19" s="1781" t="s">
        <v>11</v>
      </c>
      <c r="B19" s="1792" t="s">
        <v>11</v>
      </c>
      <c r="C19" s="2042" t="s">
        <v>58</v>
      </c>
      <c r="D19" s="2021" t="s">
        <v>629</v>
      </c>
      <c r="E19" s="2080" t="s">
        <v>41</v>
      </c>
      <c r="F19" s="2046" t="s">
        <v>111</v>
      </c>
      <c r="G19" s="932" t="s">
        <v>56</v>
      </c>
      <c r="H19" s="1808">
        <v>0.8</v>
      </c>
      <c r="I19" s="1809">
        <v>0.8</v>
      </c>
      <c r="J19" s="930">
        <v>0</v>
      </c>
      <c r="K19" s="931">
        <v>0</v>
      </c>
      <c r="L19" s="980">
        <v>0</v>
      </c>
      <c r="M19" s="981">
        <v>0</v>
      </c>
      <c r="N19" s="3157" t="s">
        <v>624</v>
      </c>
      <c r="O19" s="1810">
        <v>1</v>
      </c>
      <c r="P19" s="1091">
        <v>0</v>
      </c>
      <c r="Q19" s="1092">
        <v>0</v>
      </c>
      <c r="R19" s="905"/>
      <c r="S19" s="928"/>
      <c r="T19" s="964"/>
      <c r="U19" s="928"/>
      <c r="V19" s="928"/>
      <c r="W19" s="928"/>
    </row>
    <row r="20" spans="1:23" ht="53.45" customHeight="1" thickBot="1">
      <c r="A20" s="1783"/>
      <c r="B20" s="933"/>
      <c r="C20" s="2043"/>
      <c r="D20" s="2023"/>
      <c r="E20" s="2026"/>
      <c r="F20" s="2047"/>
      <c r="G20" s="914" t="s">
        <v>12</v>
      </c>
      <c r="H20" s="1807">
        <f>H19*1</f>
        <v>0.8</v>
      </c>
      <c r="I20" s="1807">
        <f t="shared" ref="I20:M20" si="4">I19*1</f>
        <v>0.8</v>
      </c>
      <c r="J20" s="924">
        <f t="shared" si="4"/>
        <v>0</v>
      </c>
      <c r="K20" s="924">
        <f t="shared" si="4"/>
        <v>0</v>
      </c>
      <c r="L20" s="924">
        <f t="shared" si="4"/>
        <v>0</v>
      </c>
      <c r="M20" s="924">
        <f t="shared" si="4"/>
        <v>0</v>
      </c>
      <c r="N20" s="3158"/>
      <c r="O20" s="1205"/>
      <c r="P20" s="1205"/>
      <c r="Q20" s="1206"/>
      <c r="R20" s="905"/>
      <c r="S20" s="928"/>
      <c r="T20" s="964"/>
      <c r="U20" s="928"/>
      <c r="V20" s="928"/>
      <c r="W20" s="928"/>
    </row>
    <row r="21" spans="1:23">
      <c r="A21" s="979" t="s">
        <v>11</v>
      </c>
      <c r="B21" s="1223" t="s">
        <v>11</v>
      </c>
      <c r="C21" s="2042" t="s">
        <v>59</v>
      </c>
      <c r="D21" s="2021" t="s">
        <v>630</v>
      </c>
      <c r="E21" s="2080" t="s">
        <v>41</v>
      </c>
      <c r="F21" s="2046" t="s">
        <v>111</v>
      </c>
      <c r="G21" s="932" t="s">
        <v>56</v>
      </c>
      <c r="H21" s="929">
        <v>0.5</v>
      </c>
      <c r="I21" s="930">
        <v>0.5</v>
      </c>
      <c r="J21" s="930">
        <v>0</v>
      </c>
      <c r="K21" s="931">
        <v>0</v>
      </c>
      <c r="L21" s="980">
        <v>0.5</v>
      </c>
      <c r="M21" s="981">
        <v>0.5</v>
      </c>
      <c r="N21" s="3157" t="s">
        <v>624</v>
      </c>
      <c r="O21" s="1091">
        <v>5</v>
      </c>
      <c r="P21" s="1091">
        <v>5</v>
      </c>
      <c r="Q21" s="1092">
        <v>5</v>
      </c>
      <c r="R21" s="905"/>
      <c r="S21" s="928"/>
      <c r="T21" s="964"/>
      <c r="U21" s="928"/>
      <c r="V21" s="928"/>
      <c r="W21" s="928"/>
    </row>
    <row r="22" spans="1:23" ht="32.450000000000003" customHeight="1" thickBot="1">
      <c r="A22" s="1768"/>
      <c r="B22" s="1225"/>
      <c r="C22" s="2043"/>
      <c r="D22" s="2023"/>
      <c r="E22" s="2026"/>
      <c r="F22" s="2047"/>
      <c r="G22" s="914" t="s">
        <v>12</v>
      </c>
      <c r="H22" s="924">
        <f>H21*1</f>
        <v>0.5</v>
      </c>
      <c r="I22" s="924">
        <f t="shared" ref="I22:M22" si="5">I21*1</f>
        <v>0.5</v>
      </c>
      <c r="J22" s="924">
        <f t="shared" si="5"/>
        <v>0</v>
      </c>
      <c r="K22" s="924">
        <f t="shared" si="5"/>
        <v>0</v>
      </c>
      <c r="L22" s="924">
        <f t="shared" si="5"/>
        <v>0.5</v>
      </c>
      <c r="M22" s="924">
        <f t="shared" si="5"/>
        <v>0.5</v>
      </c>
      <c r="N22" s="3158"/>
      <c r="O22" s="1205"/>
      <c r="P22" s="1205"/>
      <c r="Q22" s="1206"/>
      <c r="R22" s="905"/>
      <c r="S22" s="928"/>
      <c r="T22" s="964"/>
      <c r="U22" s="928"/>
      <c r="V22" s="928"/>
      <c r="W22" s="928"/>
    </row>
    <row r="23" spans="1:23">
      <c r="A23" s="979" t="s">
        <v>11</v>
      </c>
      <c r="B23" s="1223" t="s">
        <v>11</v>
      </c>
      <c r="C23" s="2042" t="s">
        <v>60</v>
      </c>
      <c r="D23" s="2021" t="s">
        <v>631</v>
      </c>
      <c r="E23" s="2080" t="s">
        <v>41</v>
      </c>
      <c r="F23" s="2046" t="s">
        <v>111</v>
      </c>
      <c r="G23" s="932" t="s">
        <v>56</v>
      </c>
      <c r="H23" s="929">
        <f>I23+K23</f>
        <v>0</v>
      </c>
      <c r="I23" s="930">
        <v>0</v>
      </c>
      <c r="J23" s="930">
        <v>0</v>
      </c>
      <c r="K23" s="931">
        <v>0</v>
      </c>
      <c r="L23" s="980">
        <v>0</v>
      </c>
      <c r="M23" s="981">
        <v>0</v>
      </c>
      <c r="N23" s="3157" t="s">
        <v>624</v>
      </c>
      <c r="O23" s="1091">
        <v>0</v>
      </c>
      <c r="P23" s="1091">
        <v>0</v>
      </c>
      <c r="Q23" s="1092">
        <v>0</v>
      </c>
      <c r="R23" s="905"/>
      <c r="S23" s="928"/>
      <c r="T23" s="964"/>
      <c r="U23" s="928"/>
      <c r="V23" s="928"/>
      <c r="W23" s="928"/>
    </row>
    <row r="24" spans="1:23" ht="30" customHeight="1" thickBot="1">
      <c r="A24" s="1768"/>
      <c r="B24" s="1225"/>
      <c r="C24" s="2043"/>
      <c r="D24" s="2023"/>
      <c r="E24" s="2026"/>
      <c r="F24" s="2047"/>
      <c r="G24" s="914" t="s">
        <v>12</v>
      </c>
      <c r="H24" s="924">
        <f>H23*1</f>
        <v>0</v>
      </c>
      <c r="I24" s="924">
        <f t="shared" ref="I24:M24" si="6">I23*1</f>
        <v>0</v>
      </c>
      <c r="J24" s="924">
        <f t="shared" si="6"/>
        <v>0</v>
      </c>
      <c r="K24" s="924">
        <f t="shared" si="6"/>
        <v>0</v>
      </c>
      <c r="L24" s="924">
        <f t="shared" si="6"/>
        <v>0</v>
      </c>
      <c r="M24" s="924">
        <f t="shared" si="6"/>
        <v>0</v>
      </c>
      <c r="N24" s="3158"/>
      <c r="O24" s="1205"/>
      <c r="P24" s="1205"/>
      <c r="Q24" s="1206"/>
      <c r="R24" s="905"/>
      <c r="S24" s="928"/>
      <c r="T24" s="964"/>
      <c r="U24" s="928"/>
      <c r="V24" s="928"/>
      <c r="W24" s="928"/>
    </row>
    <row r="25" spans="1:23" ht="13.5" thickBot="1">
      <c r="A25" s="1783" t="s">
        <v>11</v>
      </c>
      <c r="B25" s="933" t="s">
        <v>11</v>
      </c>
      <c r="C25" s="3160" t="s">
        <v>14</v>
      </c>
      <c r="D25" s="2088"/>
      <c r="E25" s="2088"/>
      <c r="F25" s="2088"/>
      <c r="G25" s="3161"/>
      <c r="H25" s="1811">
        <f>SUM(H10,H12,H15,H18,H20,H22,H24)</f>
        <v>17923.399999999998</v>
      </c>
      <c r="I25" s="1811">
        <f t="shared" ref="I25:M25" si="7">SUM(I10,I12,I15,I18,I20,I22,I24)</f>
        <v>17923.399999999998</v>
      </c>
      <c r="J25" s="1093">
        <f t="shared" si="7"/>
        <v>226.7</v>
      </c>
      <c r="K25" s="1093">
        <f t="shared" si="7"/>
        <v>0</v>
      </c>
      <c r="L25" s="1093">
        <f t="shared" si="7"/>
        <v>17679.2</v>
      </c>
      <c r="M25" s="1093">
        <f t="shared" si="7"/>
        <v>17777.199999999997</v>
      </c>
      <c r="N25" s="965"/>
      <c r="O25" s="934"/>
      <c r="P25" s="934"/>
      <c r="Q25" s="935"/>
      <c r="R25" s="928"/>
      <c r="S25" s="928"/>
      <c r="T25" s="928"/>
      <c r="U25" s="928"/>
      <c r="V25" s="928"/>
      <c r="W25" s="928"/>
    </row>
    <row r="26" spans="1:23" ht="49.9" customHeight="1" thickBot="1">
      <c r="A26" s="911" t="s">
        <v>11</v>
      </c>
      <c r="B26" s="912" t="s">
        <v>13</v>
      </c>
      <c r="C26" s="2010" t="s">
        <v>632</v>
      </c>
      <c r="D26" s="2010"/>
      <c r="E26" s="2010"/>
      <c r="F26" s="2010"/>
      <c r="G26" s="2010"/>
      <c r="H26" s="2010"/>
      <c r="I26" s="2010"/>
      <c r="J26" s="2010"/>
      <c r="K26" s="2010"/>
      <c r="L26" s="2010"/>
      <c r="M26" s="2010"/>
      <c r="N26" s="2010"/>
      <c r="O26" s="2010"/>
      <c r="P26" s="2010"/>
      <c r="Q26" s="2011"/>
      <c r="R26" s="928"/>
      <c r="S26" s="928"/>
      <c r="T26" s="928"/>
      <c r="U26" s="928"/>
      <c r="V26" s="928"/>
      <c r="W26" s="928"/>
    </row>
    <row r="27" spans="1:23">
      <c r="A27" s="2071" t="s">
        <v>11</v>
      </c>
      <c r="B27" s="2074" t="s">
        <v>13</v>
      </c>
      <c r="C27" s="2018" t="s">
        <v>11</v>
      </c>
      <c r="D27" s="2077" t="s">
        <v>633</v>
      </c>
      <c r="E27" s="2080" t="s">
        <v>41</v>
      </c>
      <c r="F27" s="3162" t="s">
        <v>111</v>
      </c>
      <c r="G27" s="913" t="s">
        <v>37</v>
      </c>
      <c r="H27" s="943">
        <v>1000</v>
      </c>
      <c r="I27" s="937">
        <v>1000</v>
      </c>
      <c r="J27" s="949">
        <v>0</v>
      </c>
      <c r="K27" s="944">
        <v>0</v>
      </c>
      <c r="L27" s="945">
        <v>967</v>
      </c>
      <c r="M27" s="939">
        <v>971</v>
      </c>
      <c r="N27" s="3157" t="s">
        <v>624</v>
      </c>
      <c r="O27" s="135">
        <v>4200</v>
      </c>
      <c r="P27" s="1778" t="s">
        <v>891</v>
      </c>
      <c r="Q27" s="1779" t="s">
        <v>892</v>
      </c>
      <c r="R27" s="928"/>
      <c r="S27" s="928"/>
      <c r="T27" s="928"/>
      <c r="U27" s="928"/>
      <c r="V27" s="928"/>
      <c r="W27" s="928"/>
    </row>
    <row r="28" spans="1:23" ht="34.15" customHeight="1" thickBot="1">
      <c r="A28" s="2073"/>
      <c r="B28" s="2076"/>
      <c r="C28" s="2020"/>
      <c r="D28" s="2079"/>
      <c r="E28" s="2026"/>
      <c r="F28" s="3163"/>
      <c r="G28" s="940" t="s">
        <v>12</v>
      </c>
      <c r="H28" s="946">
        <f>H27*1</f>
        <v>1000</v>
      </c>
      <c r="I28" s="946">
        <f t="shared" ref="I28:M28" si="8">I27*1</f>
        <v>1000</v>
      </c>
      <c r="J28" s="946">
        <f t="shared" si="8"/>
        <v>0</v>
      </c>
      <c r="K28" s="946">
        <f t="shared" si="8"/>
        <v>0</v>
      </c>
      <c r="L28" s="946">
        <f t="shared" si="8"/>
        <v>967</v>
      </c>
      <c r="M28" s="946">
        <f t="shared" si="8"/>
        <v>971</v>
      </c>
      <c r="N28" s="3158"/>
      <c r="O28" s="1207"/>
      <c r="P28" s="1207"/>
      <c r="Q28" s="1208"/>
      <c r="R28" s="928"/>
      <c r="S28" s="928"/>
      <c r="T28" s="928"/>
      <c r="U28" s="928"/>
      <c r="V28" s="928"/>
      <c r="W28" s="928"/>
    </row>
    <row r="29" spans="1:23">
      <c r="A29" s="2071" t="s">
        <v>11</v>
      </c>
      <c r="B29" s="2074" t="s">
        <v>13</v>
      </c>
      <c r="C29" s="2018" t="s">
        <v>13</v>
      </c>
      <c r="D29" s="2077" t="s">
        <v>635</v>
      </c>
      <c r="E29" s="2080" t="s">
        <v>41</v>
      </c>
      <c r="F29" s="3162" t="s">
        <v>111</v>
      </c>
      <c r="G29" s="936" t="s">
        <v>93</v>
      </c>
      <c r="H29" s="943">
        <v>0.3</v>
      </c>
      <c r="I29" s="937">
        <v>0.3</v>
      </c>
      <c r="J29" s="949">
        <v>0</v>
      </c>
      <c r="K29" s="944">
        <v>0</v>
      </c>
      <c r="L29" s="945">
        <v>0.3</v>
      </c>
      <c r="M29" s="939">
        <v>0.3</v>
      </c>
      <c r="N29" s="3157" t="s">
        <v>624</v>
      </c>
      <c r="O29" s="135">
        <v>1</v>
      </c>
      <c r="P29" s="1778" t="s">
        <v>253</v>
      </c>
      <c r="Q29" s="1094" t="s">
        <v>253</v>
      </c>
      <c r="R29" s="928"/>
      <c r="S29" s="928"/>
      <c r="T29" s="964"/>
      <c r="U29" s="928"/>
      <c r="V29" s="928"/>
      <c r="W29" s="928"/>
    </row>
    <row r="30" spans="1:23" ht="61.15" customHeight="1" thickBot="1">
      <c r="A30" s="2073"/>
      <c r="B30" s="2076"/>
      <c r="C30" s="2020"/>
      <c r="D30" s="2079"/>
      <c r="E30" s="2026"/>
      <c r="F30" s="3163"/>
      <c r="G30" s="940" t="s">
        <v>12</v>
      </c>
      <c r="H30" s="946">
        <f>H29*1</f>
        <v>0.3</v>
      </c>
      <c r="I30" s="946">
        <f t="shared" ref="I30:M30" si="9">I29*1</f>
        <v>0.3</v>
      </c>
      <c r="J30" s="946">
        <f t="shared" si="9"/>
        <v>0</v>
      </c>
      <c r="K30" s="946">
        <f t="shared" si="9"/>
        <v>0</v>
      </c>
      <c r="L30" s="946">
        <f t="shared" si="9"/>
        <v>0.3</v>
      </c>
      <c r="M30" s="946">
        <f t="shared" si="9"/>
        <v>0.3</v>
      </c>
      <c r="N30" s="3158"/>
      <c r="O30" s="1207"/>
      <c r="P30" s="1207"/>
      <c r="Q30" s="1208"/>
      <c r="R30" s="928"/>
      <c r="S30" s="928"/>
      <c r="T30" s="964"/>
      <c r="U30" s="928"/>
      <c r="V30" s="928"/>
      <c r="W30" s="928"/>
    </row>
    <row r="31" spans="1:23">
      <c r="A31" s="1781" t="s">
        <v>11</v>
      </c>
      <c r="B31" s="1784" t="s">
        <v>13</v>
      </c>
      <c r="C31" s="1770" t="s">
        <v>36</v>
      </c>
      <c r="D31" s="2077" t="s">
        <v>636</v>
      </c>
      <c r="E31" s="2080" t="s">
        <v>41</v>
      </c>
      <c r="F31" s="3162" t="s">
        <v>111</v>
      </c>
      <c r="G31" s="936" t="s">
        <v>56</v>
      </c>
      <c r="H31" s="1812">
        <v>0.9</v>
      </c>
      <c r="I31" s="1813">
        <v>0.9</v>
      </c>
      <c r="J31" s="949">
        <v>0</v>
      </c>
      <c r="K31" s="944">
        <v>0</v>
      </c>
      <c r="L31" s="945">
        <v>0</v>
      </c>
      <c r="M31" s="939">
        <v>0</v>
      </c>
      <c r="N31" s="3157" t="s">
        <v>624</v>
      </c>
      <c r="O31" s="1796">
        <v>1</v>
      </c>
      <c r="P31" s="1778" t="s">
        <v>76</v>
      </c>
      <c r="Q31" s="1779" t="s">
        <v>76</v>
      </c>
      <c r="R31" s="928"/>
      <c r="S31" s="928"/>
      <c r="T31" s="964"/>
      <c r="U31" s="928"/>
      <c r="V31" s="928"/>
      <c r="W31" s="928"/>
    </row>
    <row r="32" spans="1:23" ht="60" customHeight="1" thickBot="1">
      <c r="A32" s="1783"/>
      <c r="B32" s="1785"/>
      <c r="C32" s="1771"/>
      <c r="D32" s="2079"/>
      <c r="E32" s="2026"/>
      <c r="F32" s="3163"/>
      <c r="G32" s="940" t="s">
        <v>12</v>
      </c>
      <c r="H32" s="1814">
        <f>I32+K32</f>
        <v>0.9</v>
      </c>
      <c r="I32" s="1814">
        <f t="shared" ref="I32:M32" si="10">I31*1</f>
        <v>0.9</v>
      </c>
      <c r="J32" s="946">
        <f t="shared" si="10"/>
        <v>0</v>
      </c>
      <c r="K32" s="946">
        <f t="shared" si="10"/>
        <v>0</v>
      </c>
      <c r="L32" s="946">
        <f t="shared" si="10"/>
        <v>0</v>
      </c>
      <c r="M32" s="946">
        <f t="shared" si="10"/>
        <v>0</v>
      </c>
      <c r="N32" s="3158"/>
      <c r="O32" s="1207"/>
      <c r="P32" s="1207"/>
      <c r="Q32" s="1208"/>
      <c r="R32" s="928"/>
      <c r="S32" s="928"/>
      <c r="T32" s="964"/>
      <c r="U32" s="928"/>
      <c r="V32" s="928"/>
      <c r="W32" s="928"/>
    </row>
    <row r="33" spans="1:23">
      <c r="A33" s="2071" t="s">
        <v>11</v>
      </c>
      <c r="B33" s="2074" t="s">
        <v>13</v>
      </c>
      <c r="C33" s="2018" t="s">
        <v>58</v>
      </c>
      <c r="D33" s="2077" t="s">
        <v>637</v>
      </c>
      <c r="E33" s="2080" t="s">
        <v>41</v>
      </c>
      <c r="F33" s="3162" t="s">
        <v>111</v>
      </c>
      <c r="G33" s="936" t="s">
        <v>93</v>
      </c>
      <c r="H33" s="943">
        <v>11.3</v>
      </c>
      <c r="I33" s="937">
        <v>11.3</v>
      </c>
      <c r="J33" s="1095">
        <v>0</v>
      </c>
      <c r="K33" s="977">
        <v>0</v>
      </c>
      <c r="L33" s="1096">
        <v>11.3</v>
      </c>
      <c r="M33" s="987">
        <v>11.3</v>
      </c>
      <c r="N33" s="3157" t="s">
        <v>624</v>
      </c>
      <c r="O33" s="135">
        <v>50</v>
      </c>
      <c r="P33" s="1778" t="s">
        <v>567</v>
      </c>
      <c r="Q33" s="1779" t="s">
        <v>567</v>
      </c>
      <c r="R33" s="928"/>
      <c r="S33" s="928"/>
      <c r="T33" s="964"/>
      <c r="U33" s="928"/>
      <c r="V33" s="928"/>
      <c r="W33" s="928"/>
    </row>
    <row r="34" spans="1:23" ht="13.5" thickBot="1">
      <c r="A34" s="2073"/>
      <c r="B34" s="2076"/>
      <c r="C34" s="2020"/>
      <c r="D34" s="2079"/>
      <c r="E34" s="2026"/>
      <c r="F34" s="3163"/>
      <c r="G34" s="940" t="s">
        <v>12</v>
      </c>
      <c r="H34" s="946">
        <f>SUM(H33)</f>
        <v>11.3</v>
      </c>
      <c r="I34" s="946">
        <f t="shared" ref="I34:M34" si="11">SUM(I33)</f>
        <v>11.3</v>
      </c>
      <c r="J34" s="1097">
        <f t="shared" si="11"/>
        <v>0</v>
      </c>
      <c r="K34" s="1097">
        <f t="shared" si="11"/>
        <v>0</v>
      </c>
      <c r="L34" s="1097">
        <f t="shared" si="11"/>
        <v>11.3</v>
      </c>
      <c r="M34" s="1097">
        <f t="shared" si="11"/>
        <v>11.3</v>
      </c>
      <c r="N34" s="3158"/>
      <c r="O34" s="137"/>
      <c r="P34" s="137"/>
      <c r="Q34" s="138"/>
      <c r="R34" s="928"/>
      <c r="S34" s="928"/>
      <c r="T34" s="964"/>
      <c r="U34" s="928"/>
      <c r="V34" s="928"/>
      <c r="W34" s="928"/>
    </row>
    <row r="35" spans="1:23" ht="13.5" thickBot="1">
      <c r="A35" s="922" t="s">
        <v>11</v>
      </c>
      <c r="B35" s="918" t="s">
        <v>13</v>
      </c>
      <c r="C35" s="2048" t="s">
        <v>14</v>
      </c>
      <c r="D35" s="2049"/>
      <c r="E35" s="2088"/>
      <c r="F35" s="2088"/>
      <c r="G35" s="2050"/>
      <c r="H35" s="1131">
        <f>SUM(H28,H30,H32,H34)</f>
        <v>1012.4999999999999</v>
      </c>
      <c r="I35" s="1131">
        <f>SUM(I28,I30,I32,I34)</f>
        <v>1012.4999999999999</v>
      </c>
      <c r="J35" s="1098">
        <f>SUM(J28,J34)</f>
        <v>0</v>
      </c>
      <c r="K35" s="1098">
        <f>SUM(K28:K34)</f>
        <v>0</v>
      </c>
      <c r="L35" s="1098">
        <f>SUM(L28,L30,L32,L34)</f>
        <v>978.59999999999991</v>
      </c>
      <c r="M35" s="1098">
        <f>SUM(M28,M30,M32,M34)</f>
        <v>982.59999999999991</v>
      </c>
      <c r="N35" s="919"/>
      <c r="O35" s="920"/>
      <c r="P35" s="920"/>
      <c r="Q35" s="921"/>
      <c r="R35" s="928"/>
      <c r="S35" s="928"/>
      <c r="T35" s="964"/>
      <c r="U35" s="928"/>
      <c r="V35" s="928"/>
      <c r="W35" s="928"/>
    </row>
    <row r="36" spans="1:23" ht="13.5" thickBot="1">
      <c r="A36" s="911" t="s">
        <v>11</v>
      </c>
      <c r="B36" s="912" t="s">
        <v>35</v>
      </c>
      <c r="C36" s="2010" t="s">
        <v>638</v>
      </c>
      <c r="D36" s="2010"/>
      <c r="E36" s="2010"/>
      <c r="F36" s="2010"/>
      <c r="G36" s="2010"/>
      <c r="H36" s="2010"/>
      <c r="I36" s="2010"/>
      <c r="J36" s="2010"/>
      <c r="K36" s="2010"/>
      <c r="L36" s="2010"/>
      <c r="M36" s="2010"/>
      <c r="N36" s="2010"/>
      <c r="O36" s="2010"/>
      <c r="P36" s="2010"/>
      <c r="Q36" s="2011"/>
      <c r="R36" s="928"/>
      <c r="S36" s="928"/>
      <c r="T36" s="964"/>
      <c r="U36" s="928"/>
      <c r="V36" s="928"/>
      <c r="W36" s="928"/>
    </row>
    <row r="37" spans="1:23">
      <c r="A37" s="2071" t="s">
        <v>11</v>
      </c>
      <c r="B37" s="2074" t="s">
        <v>35</v>
      </c>
      <c r="C37" s="1767" t="s">
        <v>11</v>
      </c>
      <c r="D37" s="2077" t="s">
        <v>639</v>
      </c>
      <c r="E37" s="2080" t="s">
        <v>41</v>
      </c>
      <c r="F37" s="2080" t="s">
        <v>920</v>
      </c>
      <c r="G37" s="936" t="s">
        <v>37</v>
      </c>
      <c r="H37" s="943">
        <v>1667.4</v>
      </c>
      <c r="I37" s="943">
        <v>1667.4</v>
      </c>
      <c r="J37" s="949">
        <v>0</v>
      </c>
      <c r="K37" s="944">
        <v>0</v>
      </c>
      <c r="L37" s="943">
        <v>1667.4</v>
      </c>
      <c r="M37" s="943">
        <v>1667.4</v>
      </c>
      <c r="N37" s="3157" t="s">
        <v>624</v>
      </c>
      <c r="O37" s="135"/>
      <c r="P37" s="1778"/>
      <c r="Q37" s="1779"/>
      <c r="R37" s="928"/>
      <c r="S37" s="928"/>
      <c r="T37" s="928"/>
      <c r="U37" s="928"/>
      <c r="V37" s="928"/>
      <c r="W37" s="928"/>
    </row>
    <row r="38" spans="1:23" ht="31.9" customHeight="1" thickBot="1">
      <c r="A38" s="2073"/>
      <c r="B38" s="2076"/>
      <c r="C38" s="1099"/>
      <c r="D38" s="2079"/>
      <c r="E38" s="2026"/>
      <c r="F38" s="2026"/>
      <c r="G38" s="940" t="s">
        <v>12</v>
      </c>
      <c r="H38" s="946">
        <f>H37</f>
        <v>1667.4</v>
      </c>
      <c r="I38" s="941">
        <f>SUM(I37:I37)</f>
        <v>1667.4</v>
      </c>
      <c r="J38" s="947">
        <v>0</v>
      </c>
      <c r="K38" s="948">
        <f>SUM(K37:K37)</f>
        <v>0</v>
      </c>
      <c r="L38" s="983">
        <f>L37</f>
        <v>1667.4</v>
      </c>
      <c r="M38" s="984">
        <f>M37</f>
        <v>1667.4</v>
      </c>
      <c r="N38" s="3158"/>
      <c r="O38" s="137"/>
      <c r="P38" s="137"/>
      <c r="Q38" s="138"/>
      <c r="R38" s="928"/>
      <c r="S38" s="928"/>
      <c r="T38" s="928"/>
      <c r="U38" s="928"/>
      <c r="V38" s="928"/>
      <c r="W38" s="928"/>
    </row>
    <row r="39" spans="1:23" ht="13.5" thickBot="1">
      <c r="A39" s="922" t="s">
        <v>11</v>
      </c>
      <c r="B39" s="918" t="s">
        <v>35</v>
      </c>
      <c r="C39" s="2048" t="s">
        <v>14</v>
      </c>
      <c r="D39" s="2049"/>
      <c r="E39" s="2088"/>
      <c r="F39" s="2088"/>
      <c r="G39" s="2050"/>
      <c r="H39" s="946">
        <f>H38</f>
        <v>1667.4</v>
      </c>
      <c r="I39" s="941">
        <f>SUM(I38:I38)</f>
        <v>1667.4</v>
      </c>
      <c r="J39" s="947">
        <v>0</v>
      </c>
      <c r="K39" s="948">
        <f>SUM(K38:K38)</f>
        <v>0</v>
      </c>
      <c r="L39" s="983">
        <f>L38</f>
        <v>1667.4</v>
      </c>
      <c r="M39" s="984">
        <f>M38</f>
        <v>1667.4</v>
      </c>
      <c r="N39" s="919"/>
      <c r="O39" s="920"/>
      <c r="P39" s="920"/>
      <c r="Q39" s="921"/>
      <c r="R39" s="928"/>
      <c r="S39" s="928"/>
      <c r="T39" s="928"/>
      <c r="U39" s="928"/>
      <c r="V39" s="928"/>
      <c r="W39" s="928"/>
    </row>
    <row r="40" spans="1:23" ht="13.5" thickBot="1">
      <c r="A40" s="911" t="s">
        <v>11</v>
      </c>
      <c r="B40" s="912" t="s">
        <v>36</v>
      </c>
      <c r="C40" s="2010" t="s">
        <v>640</v>
      </c>
      <c r="D40" s="2010"/>
      <c r="E40" s="2010"/>
      <c r="F40" s="2010"/>
      <c r="G40" s="2010"/>
      <c r="H40" s="2010"/>
      <c r="I40" s="2010"/>
      <c r="J40" s="2010"/>
      <c r="K40" s="2010"/>
      <c r="L40" s="2010"/>
      <c r="M40" s="2010"/>
      <c r="N40" s="2010"/>
      <c r="O40" s="2010"/>
      <c r="P40" s="2010"/>
      <c r="Q40" s="2011"/>
      <c r="R40" s="928"/>
      <c r="S40" s="928"/>
      <c r="T40" s="928"/>
      <c r="U40" s="928"/>
      <c r="V40" s="928"/>
      <c r="W40" s="928"/>
    </row>
    <row r="41" spans="1:23">
      <c r="A41" s="2071" t="s">
        <v>11</v>
      </c>
      <c r="B41" s="2074" t="s">
        <v>36</v>
      </c>
      <c r="C41" s="2018" t="s">
        <v>11</v>
      </c>
      <c r="D41" s="2077" t="s">
        <v>921</v>
      </c>
      <c r="E41" s="2080" t="s">
        <v>41</v>
      </c>
      <c r="F41" s="3162" t="s">
        <v>111</v>
      </c>
      <c r="G41" s="936" t="s">
        <v>37</v>
      </c>
      <c r="H41" s="1812">
        <v>270</v>
      </c>
      <c r="I41" s="1813">
        <v>270</v>
      </c>
      <c r="J41" s="949">
        <v>0</v>
      </c>
      <c r="K41" s="944">
        <v>0</v>
      </c>
      <c r="L41" s="943">
        <v>100</v>
      </c>
      <c r="M41" s="943">
        <v>100</v>
      </c>
      <c r="N41" s="3157" t="s">
        <v>624</v>
      </c>
      <c r="O41" s="1816">
        <v>1200</v>
      </c>
      <c r="P41" s="1778" t="s">
        <v>846</v>
      </c>
      <c r="Q41" s="1779" t="s">
        <v>846</v>
      </c>
      <c r="R41" s="928"/>
      <c r="S41" s="928"/>
      <c r="T41" s="928"/>
      <c r="U41" s="928"/>
      <c r="V41" s="928"/>
      <c r="W41" s="928"/>
    </row>
    <row r="42" spans="1:23" ht="28.9" customHeight="1" thickBot="1">
      <c r="A42" s="2073"/>
      <c r="B42" s="2076"/>
      <c r="C42" s="2020"/>
      <c r="D42" s="2079"/>
      <c r="E42" s="2026"/>
      <c r="F42" s="3163"/>
      <c r="G42" s="940" t="s">
        <v>12</v>
      </c>
      <c r="H42" s="1814">
        <f>H41</f>
        <v>270</v>
      </c>
      <c r="I42" s="1815">
        <f>SUM(I41:I41)</f>
        <v>270</v>
      </c>
      <c r="J42" s="947">
        <v>0</v>
      </c>
      <c r="K42" s="948">
        <f>SUM(K41:K41)</f>
        <v>0</v>
      </c>
      <c r="L42" s="983">
        <f>L41</f>
        <v>100</v>
      </c>
      <c r="M42" s="984">
        <f>M41</f>
        <v>100</v>
      </c>
      <c r="N42" s="3158"/>
      <c r="O42" s="1207"/>
      <c r="P42" s="1207"/>
      <c r="Q42" s="1208"/>
      <c r="R42" s="928"/>
      <c r="S42" s="928"/>
      <c r="T42" s="928"/>
      <c r="U42" s="928"/>
      <c r="V42" s="928"/>
      <c r="W42" s="928"/>
    </row>
    <row r="43" spans="1:23" ht="13.9" customHeight="1" thickBot="1">
      <c r="A43" s="922" t="s">
        <v>11</v>
      </c>
      <c r="B43" s="918" t="s">
        <v>36</v>
      </c>
      <c r="C43" s="2048" t="s">
        <v>14</v>
      </c>
      <c r="D43" s="2049"/>
      <c r="E43" s="2049"/>
      <c r="F43" s="2049"/>
      <c r="G43" s="2050"/>
      <c r="H43" s="1131">
        <f t="shared" ref="H43:M43" si="12">SUM(H42)</f>
        <v>270</v>
      </c>
      <c r="I43" s="1131">
        <f t="shared" si="12"/>
        <v>270</v>
      </c>
      <c r="J43" s="923">
        <f t="shared" si="12"/>
        <v>0</v>
      </c>
      <c r="K43" s="923">
        <f t="shared" si="12"/>
        <v>0</v>
      </c>
      <c r="L43" s="923">
        <f t="shared" si="12"/>
        <v>100</v>
      </c>
      <c r="M43" s="923">
        <f t="shared" si="12"/>
        <v>100</v>
      </c>
      <c r="N43" s="919"/>
      <c r="O43" s="920"/>
      <c r="P43" s="920"/>
      <c r="Q43" s="921"/>
      <c r="R43" s="928"/>
      <c r="S43" s="928"/>
      <c r="T43" s="928"/>
      <c r="U43" s="928"/>
      <c r="V43" s="928"/>
      <c r="W43" s="928"/>
    </row>
    <row r="44" spans="1:23" ht="15" customHeight="1" thickBot="1">
      <c r="A44" s="911" t="s">
        <v>11</v>
      </c>
      <c r="B44" s="912" t="s">
        <v>58</v>
      </c>
      <c r="C44" s="2010" t="s">
        <v>641</v>
      </c>
      <c r="D44" s="2010"/>
      <c r="E44" s="2010"/>
      <c r="F44" s="2010"/>
      <c r="G44" s="2010"/>
      <c r="H44" s="2010"/>
      <c r="I44" s="2010"/>
      <c r="J44" s="2010"/>
      <c r="K44" s="2010"/>
      <c r="L44" s="2010"/>
      <c r="M44" s="2010"/>
      <c r="N44" s="2010"/>
      <c r="O44" s="2010"/>
      <c r="P44" s="2010"/>
      <c r="Q44" s="2011"/>
      <c r="R44" s="928"/>
      <c r="S44" s="928"/>
      <c r="T44" s="928"/>
      <c r="U44" s="928"/>
      <c r="V44" s="928"/>
      <c r="W44" s="928"/>
    </row>
    <row r="45" spans="1:23">
      <c r="A45" s="2374" t="s">
        <v>11</v>
      </c>
      <c r="B45" s="2376" t="s">
        <v>58</v>
      </c>
      <c r="C45" s="2042" t="s">
        <v>11</v>
      </c>
      <c r="D45" s="2249" t="s">
        <v>642</v>
      </c>
      <c r="E45" s="2080" t="s">
        <v>41</v>
      </c>
      <c r="F45" s="2062" t="s">
        <v>111</v>
      </c>
      <c r="G45" s="913" t="s">
        <v>93</v>
      </c>
      <c r="H45" s="943">
        <v>332.8</v>
      </c>
      <c r="I45" s="937">
        <v>332.8</v>
      </c>
      <c r="J45" s="949">
        <v>0</v>
      </c>
      <c r="K45" s="944">
        <v>0</v>
      </c>
      <c r="L45" s="945">
        <v>214</v>
      </c>
      <c r="M45" s="939">
        <v>172.4</v>
      </c>
      <c r="N45" s="3157" t="s">
        <v>624</v>
      </c>
      <c r="O45" s="135">
        <v>1220</v>
      </c>
      <c r="P45" s="1778" t="s">
        <v>893</v>
      </c>
      <c r="Q45" s="1779" t="s">
        <v>894</v>
      </c>
      <c r="R45" s="928"/>
      <c r="S45" s="928"/>
      <c r="T45" s="928"/>
      <c r="U45" s="928"/>
      <c r="V45" s="928"/>
      <c r="W45" s="928"/>
    </row>
    <row r="46" spans="1:23" ht="39" customHeight="1" thickBot="1">
      <c r="A46" s="2375"/>
      <c r="B46" s="2377"/>
      <c r="C46" s="2043"/>
      <c r="D46" s="2251"/>
      <c r="E46" s="2026"/>
      <c r="F46" s="2064"/>
      <c r="G46" s="940" t="s">
        <v>12</v>
      </c>
      <c r="H46" s="946">
        <f>H45</f>
        <v>332.8</v>
      </c>
      <c r="I46" s="946">
        <f t="shared" ref="I46:M46" si="13">I45</f>
        <v>332.8</v>
      </c>
      <c r="J46" s="946">
        <f t="shared" si="13"/>
        <v>0</v>
      </c>
      <c r="K46" s="946">
        <f t="shared" si="13"/>
        <v>0</v>
      </c>
      <c r="L46" s="946">
        <f t="shared" si="13"/>
        <v>214</v>
      </c>
      <c r="M46" s="946">
        <f t="shared" si="13"/>
        <v>172.4</v>
      </c>
      <c r="N46" s="3158"/>
      <c r="O46" s="1207"/>
      <c r="P46" s="137"/>
      <c r="Q46" s="138"/>
      <c r="R46" s="928"/>
      <c r="S46" s="928"/>
      <c r="T46" s="928"/>
      <c r="U46" s="928"/>
      <c r="V46" s="928"/>
      <c r="W46" s="928"/>
    </row>
    <row r="47" spans="1:23">
      <c r="A47" s="2374" t="s">
        <v>11</v>
      </c>
      <c r="B47" s="2376" t="s">
        <v>58</v>
      </c>
      <c r="C47" s="2042" t="s">
        <v>13</v>
      </c>
      <c r="D47" s="2249" t="s">
        <v>643</v>
      </c>
      <c r="E47" s="2080" t="s">
        <v>41</v>
      </c>
      <c r="F47" s="2062" t="s">
        <v>111</v>
      </c>
      <c r="G47" s="913" t="s">
        <v>93</v>
      </c>
      <c r="H47" s="943">
        <v>51.3</v>
      </c>
      <c r="I47" s="937">
        <v>51.3</v>
      </c>
      <c r="J47" s="949">
        <v>0</v>
      </c>
      <c r="K47" s="944">
        <v>0</v>
      </c>
      <c r="L47" s="945">
        <v>43.6</v>
      </c>
      <c r="M47" s="939">
        <v>37.1</v>
      </c>
      <c r="N47" s="3157" t="s">
        <v>626</v>
      </c>
      <c r="O47" s="135">
        <v>900</v>
      </c>
      <c r="P47" s="1778" t="s">
        <v>895</v>
      </c>
      <c r="Q47" s="1779" t="s">
        <v>896</v>
      </c>
      <c r="R47" s="928"/>
      <c r="S47" s="928"/>
      <c r="T47" s="928"/>
      <c r="U47" s="928"/>
      <c r="V47" s="928"/>
      <c r="W47" s="928"/>
    </row>
    <row r="48" spans="1:23" ht="39" customHeight="1" thickBot="1">
      <c r="A48" s="2375"/>
      <c r="B48" s="2377"/>
      <c r="C48" s="2043"/>
      <c r="D48" s="2251"/>
      <c r="E48" s="2026"/>
      <c r="F48" s="2064"/>
      <c r="G48" s="940" t="s">
        <v>12</v>
      </c>
      <c r="H48" s="946">
        <f>H47</f>
        <v>51.3</v>
      </c>
      <c r="I48" s="941">
        <f>SUM(I47:I47)</f>
        <v>51.3</v>
      </c>
      <c r="J48" s="947">
        <v>0</v>
      </c>
      <c r="K48" s="948">
        <f>SUM(K47:K47)</f>
        <v>0</v>
      </c>
      <c r="L48" s="983">
        <f>L47</f>
        <v>43.6</v>
      </c>
      <c r="M48" s="984">
        <f>M47</f>
        <v>37.1</v>
      </c>
      <c r="N48" s="3158"/>
      <c r="O48" s="1207"/>
      <c r="P48" s="1207"/>
      <c r="Q48" s="1208"/>
      <c r="R48" s="928"/>
      <c r="S48" s="928"/>
      <c r="T48" s="928"/>
      <c r="U48" s="928"/>
      <c r="V48" s="928"/>
      <c r="W48" s="928"/>
    </row>
    <row r="49" spans="1:23" ht="13.5" thickBot="1">
      <c r="A49" s="922" t="s">
        <v>11</v>
      </c>
      <c r="B49" s="918" t="s">
        <v>58</v>
      </c>
      <c r="C49" s="2048" t="s">
        <v>14</v>
      </c>
      <c r="D49" s="2049"/>
      <c r="E49" s="2049"/>
      <c r="F49" s="2049"/>
      <c r="G49" s="2050"/>
      <c r="H49" s="923">
        <f>H46+H48</f>
        <v>384.1</v>
      </c>
      <c r="I49" s="923">
        <f t="shared" ref="I49:M49" si="14">I46+I48</f>
        <v>384.1</v>
      </c>
      <c r="J49" s="923">
        <f t="shared" si="14"/>
        <v>0</v>
      </c>
      <c r="K49" s="923">
        <f t="shared" si="14"/>
        <v>0</v>
      </c>
      <c r="L49" s="923">
        <f t="shared" si="14"/>
        <v>257.60000000000002</v>
      </c>
      <c r="M49" s="923">
        <f t="shared" si="14"/>
        <v>209.5</v>
      </c>
      <c r="N49" s="919"/>
      <c r="O49" s="920"/>
      <c r="P49" s="920"/>
      <c r="Q49" s="921"/>
      <c r="R49" s="928"/>
      <c r="S49" s="928"/>
      <c r="T49" s="928"/>
      <c r="U49" s="928"/>
      <c r="V49" s="928"/>
      <c r="W49" s="928"/>
    </row>
    <row r="50" spans="1:23" ht="13.5" thickBot="1">
      <c r="A50" s="911" t="s">
        <v>11</v>
      </c>
      <c r="B50" s="2117" t="s">
        <v>64</v>
      </c>
      <c r="C50" s="2118"/>
      <c r="D50" s="2118"/>
      <c r="E50" s="2118"/>
      <c r="F50" s="2118"/>
      <c r="G50" s="2118"/>
      <c r="H50" s="1817">
        <f t="shared" ref="H50:M50" si="15">H25+H35+H39+H43+H49</f>
        <v>21257.399999999998</v>
      </c>
      <c r="I50" s="1817">
        <f t="shared" si="15"/>
        <v>21257.399999999998</v>
      </c>
      <c r="J50" s="1100">
        <f t="shared" si="15"/>
        <v>226.7</v>
      </c>
      <c r="K50" s="1100">
        <f t="shared" si="15"/>
        <v>0</v>
      </c>
      <c r="L50" s="1100">
        <f t="shared" si="15"/>
        <v>20682.8</v>
      </c>
      <c r="M50" s="1100">
        <f t="shared" si="15"/>
        <v>20736.699999999997</v>
      </c>
      <c r="N50" s="952"/>
      <c r="O50" s="925"/>
      <c r="P50" s="925"/>
      <c r="Q50" s="926"/>
      <c r="R50" s="928"/>
      <c r="S50" s="928"/>
      <c r="T50" s="964"/>
      <c r="U50" s="928"/>
      <c r="V50" s="928"/>
      <c r="W50" s="928"/>
    </row>
    <row r="51" spans="1:23" ht="13.15" customHeight="1" thickBot="1">
      <c r="A51" s="910" t="s">
        <v>13</v>
      </c>
      <c r="B51" s="2008" t="s">
        <v>644</v>
      </c>
      <c r="C51" s="2008"/>
      <c r="D51" s="2008"/>
      <c r="E51" s="2008"/>
      <c r="F51" s="2008"/>
      <c r="G51" s="2008"/>
      <c r="H51" s="2008"/>
      <c r="I51" s="2008"/>
      <c r="J51" s="2008"/>
      <c r="K51" s="2008"/>
      <c r="L51" s="2008"/>
      <c r="M51" s="2008"/>
      <c r="N51" s="2008"/>
      <c r="O51" s="2008"/>
      <c r="P51" s="2008"/>
      <c r="Q51" s="2009"/>
      <c r="R51" s="928"/>
      <c r="S51" s="928"/>
      <c r="T51" s="964"/>
      <c r="U51" s="928"/>
      <c r="V51" s="928"/>
      <c r="W51" s="928"/>
    </row>
    <row r="52" spans="1:23" ht="10.9" customHeight="1" thickBot="1">
      <c r="A52" s="911" t="s">
        <v>13</v>
      </c>
      <c r="B52" s="912" t="s">
        <v>11</v>
      </c>
      <c r="C52" s="2010" t="s">
        <v>645</v>
      </c>
      <c r="D52" s="2010"/>
      <c r="E52" s="2010"/>
      <c r="F52" s="2010"/>
      <c r="G52" s="2010"/>
      <c r="H52" s="2010"/>
      <c r="I52" s="2010"/>
      <c r="J52" s="2010"/>
      <c r="K52" s="2010"/>
      <c r="L52" s="2010"/>
      <c r="M52" s="2010"/>
      <c r="N52" s="2010"/>
      <c r="O52" s="2010"/>
      <c r="P52" s="2010"/>
      <c r="Q52" s="2011"/>
      <c r="R52" s="928"/>
      <c r="S52" s="928"/>
      <c r="T52" s="964"/>
      <c r="U52" s="928"/>
      <c r="V52" s="928"/>
      <c r="W52" s="928"/>
    </row>
    <row r="53" spans="1:23">
      <c r="A53" s="1781" t="s">
        <v>13</v>
      </c>
      <c r="B53" s="1792" t="s">
        <v>11</v>
      </c>
      <c r="C53" s="2100" t="s">
        <v>11</v>
      </c>
      <c r="D53" s="2044" t="s">
        <v>646</v>
      </c>
      <c r="E53" s="3166" t="s">
        <v>647</v>
      </c>
      <c r="F53" s="3168" t="s">
        <v>111</v>
      </c>
      <c r="G53" s="1101" t="s">
        <v>93</v>
      </c>
      <c r="H53" s="967">
        <v>162.5</v>
      </c>
      <c r="I53" s="937">
        <v>162.5</v>
      </c>
      <c r="J53" s="949">
        <v>142.5</v>
      </c>
      <c r="K53" s="937">
        <v>0</v>
      </c>
      <c r="L53" s="949">
        <v>162.5</v>
      </c>
      <c r="M53" s="989">
        <v>162.5</v>
      </c>
      <c r="N53" s="3172" t="s">
        <v>648</v>
      </c>
      <c r="O53" s="1786">
        <v>26</v>
      </c>
      <c r="P53" s="1786">
        <v>26</v>
      </c>
      <c r="Q53" s="1788">
        <v>26</v>
      </c>
      <c r="R53" s="928"/>
      <c r="S53" s="928"/>
      <c r="T53" s="964"/>
      <c r="U53" s="928"/>
      <c r="V53" s="928"/>
      <c r="W53" s="928"/>
    </row>
    <row r="54" spans="1:23">
      <c r="A54" s="1782"/>
      <c r="B54" s="1793"/>
      <c r="C54" s="2101"/>
      <c r="D54" s="2055"/>
      <c r="E54" s="2839"/>
      <c r="F54" s="3169"/>
      <c r="G54" s="1102" t="s">
        <v>649</v>
      </c>
      <c r="H54" s="1719">
        <v>112.7</v>
      </c>
      <c r="I54" s="942">
        <v>112.7</v>
      </c>
      <c r="J54" s="1103">
        <v>110</v>
      </c>
      <c r="K54" s="942">
        <v>0</v>
      </c>
      <c r="L54" s="1103">
        <v>112.7</v>
      </c>
      <c r="M54" s="990">
        <v>112.7</v>
      </c>
      <c r="N54" s="3173"/>
      <c r="O54" s="1787"/>
      <c r="P54" s="956"/>
      <c r="Q54" s="1789"/>
      <c r="R54" s="928"/>
      <c r="S54" s="928"/>
      <c r="T54" s="964"/>
      <c r="U54" s="928"/>
      <c r="V54" s="928"/>
      <c r="W54" s="928"/>
    </row>
    <row r="55" spans="1:23">
      <c r="A55" s="1782"/>
      <c r="B55" s="1793"/>
      <c r="C55" s="2101"/>
      <c r="D55" s="2055"/>
      <c r="E55" s="2839"/>
      <c r="F55" s="3169"/>
      <c r="G55" s="1105" t="s">
        <v>267</v>
      </c>
      <c r="H55" s="1719">
        <v>43.3</v>
      </c>
      <c r="I55" s="967">
        <v>43.3</v>
      </c>
      <c r="J55" s="988">
        <v>32.700000000000003</v>
      </c>
      <c r="K55" s="967">
        <v>0</v>
      </c>
      <c r="L55" s="988">
        <v>43.3</v>
      </c>
      <c r="M55" s="968">
        <v>43.3</v>
      </c>
      <c r="N55" s="1106"/>
      <c r="O55" s="1787"/>
      <c r="P55" s="956"/>
      <c r="Q55" s="1789"/>
      <c r="R55" s="928"/>
      <c r="S55" s="928"/>
      <c r="T55" s="964"/>
      <c r="U55" s="928"/>
      <c r="V55" s="928"/>
      <c r="W55" s="928"/>
    </row>
    <row r="56" spans="1:23">
      <c r="A56" s="1782"/>
      <c r="B56" s="1793"/>
      <c r="C56" s="2101"/>
      <c r="D56" s="2055"/>
      <c r="E56" s="2839"/>
      <c r="F56" s="3169"/>
      <c r="G56" s="1107" t="s">
        <v>650</v>
      </c>
      <c r="H56" s="1719">
        <v>61.5</v>
      </c>
      <c r="I56" s="967">
        <v>61.5</v>
      </c>
      <c r="J56" s="967">
        <v>52.7</v>
      </c>
      <c r="K56" s="967">
        <v>0</v>
      </c>
      <c r="L56" s="988">
        <v>61.5</v>
      </c>
      <c r="M56" s="968">
        <v>61.5</v>
      </c>
      <c r="N56" s="1106"/>
      <c r="O56" s="1787"/>
      <c r="P56" s="956"/>
      <c r="Q56" s="1789"/>
      <c r="R56" s="928"/>
      <c r="S56" s="928"/>
      <c r="T56" s="964"/>
      <c r="U56" s="928"/>
      <c r="V56" s="928"/>
      <c r="W56" s="928"/>
    </row>
    <row r="57" spans="1:23">
      <c r="A57" s="1782"/>
      <c r="B57" s="1793"/>
      <c r="C57" s="2102"/>
      <c r="D57" s="2055"/>
      <c r="E57" s="2839"/>
      <c r="F57" s="3170"/>
      <c r="G57" s="1105" t="s">
        <v>37</v>
      </c>
      <c r="H57" s="1719">
        <v>269.7</v>
      </c>
      <c r="I57" s="967">
        <v>185.9</v>
      </c>
      <c r="J57" s="988">
        <v>125.8</v>
      </c>
      <c r="K57" s="967">
        <v>83.8</v>
      </c>
      <c r="L57" s="988">
        <v>269.7</v>
      </c>
      <c r="M57" s="988">
        <v>269.7</v>
      </c>
      <c r="N57" s="3164"/>
      <c r="O57" s="969"/>
      <c r="P57" s="970"/>
      <c r="Q57" s="971"/>
      <c r="R57" s="928"/>
      <c r="S57" s="928"/>
      <c r="T57" s="964"/>
      <c r="U57" s="928"/>
      <c r="V57" s="928"/>
      <c r="W57" s="928"/>
    </row>
    <row r="58" spans="1:23" ht="13.5" thickBot="1">
      <c r="A58" s="951"/>
      <c r="B58" s="933"/>
      <c r="C58" s="2103"/>
      <c r="D58" s="2045"/>
      <c r="E58" s="3167"/>
      <c r="F58" s="3171"/>
      <c r="G58" s="1108" t="s">
        <v>12</v>
      </c>
      <c r="H58" s="941">
        <f>H53+H54+H55+H56+H57</f>
        <v>649.70000000000005</v>
      </c>
      <c r="I58" s="941">
        <f>I53+I54+I55+I56+I57</f>
        <v>565.9</v>
      </c>
      <c r="J58" s="941">
        <f>J53+J54+J55+J56+J57</f>
        <v>463.7</v>
      </c>
      <c r="K58" s="941">
        <f>SUM(K53:K57)</f>
        <v>83.8</v>
      </c>
      <c r="L58" s="941">
        <f>SUM(L53:L57)</f>
        <v>649.70000000000005</v>
      </c>
      <c r="M58" s="941">
        <f>SUM(M53:M57)</f>
        <v>649.70000000000005</v>
      </c>
      <c r="N58" s="3165"/>
      <c r="O58" s="1724"/>
      <c r="P58" s="957"/>
      <c r="Q58" s="1723"/>
      <c r="R58" s="928"/>
      <c r="S58" s="928"/>
      <c r="T58" s="964"/>
      <c r="U58" s="928"/>
      <c r="V58" s="928"/>
      <c r="W58" s="928"/>
    </row>
    <row r="59" spans="1:23" ht="24">
      <c r="A59" s="1781" t="s">
        <v>13</v>
      </c>
      <c r="B59" s="1792" t="s">
        <v>11</v>
      </c>
      <c r="C59" s="2100" t="s">
        <v>13</v>
      </c>
      <c r="D59" s="2044" t="s">
        <v>651</v>
      </c>
      <c r="E59" s="3166" t="s">
        <v>652</v>
      </c>
      <c r="F59" s="3168" t="s">
        <v>111</v>
      </c>
      <c r="G59" s="1101" t="s">
        <v>93</v>
      </c>
      <c r="H59" s="1109">
        <v>229.1</v>
      </c>
      <c r="I59" s="1109">
        <v>229.1</v>
      </c>
      <c r="J59" s="1189">
        <v>179.2</v>
      </c>
      <c r="K59" s="972">
        <v>0</v>
      </c>
      <c r="L59" s="1109">
        <v>229.1</v>
      </c>
      <c r="M59" s="991">
        <v>229.1</v>
      </c>
      <c r="N59" s="1794" t="s">
        <v>648</v>
      </c>
      <c r="O59" s="1786">
        <v>56</v>
      </c>
      <c r="P59" s="1786">
        <v>56</v>
      </c>
      <c r="Q59" s="1788">
        <v>56</v>
      </c>
      <c r="R59" s="928"/>
      <c r="S59" s="928"/>
      <c r="T59" s="964"/>
      <c r="U59" s="928"/>
      <c r="V59" s="928"/>
      <c r="W59" s="928"/>
    </row>
    <row r="60" spans="1:23">
      <c r="A60" s="1782"/>
      <c r="B60" s="1793"/>
      <c r="C60" s="2101"/>
      <c r="D60" s="2055"/>
      <c r="E60" s="2839"/>
      <c r="F60" s="3169"/>
      <c r="G60" s="955" t="s">
        <v>267</v>
      </c>
      <c r="H60" s="967">
        <v>57.1</v>
      </c>
      <c r="I60" s="967">
        <v>57.1</v>
      </c>
      <c r="J60" s="988">
        <v>40.4</v>
      </c>
      <c r="K60" s="968">
        <v>0</v>
      </c>
      <c r="L60" s="967">
        <v>57.1</v>
      </c>
      <c r="M60" s="992">
        <v>57.1</v>
      </c>
      <c r="N60" s="1106"/>
      <c r="O60" s="1209"/>
      <c r="P60" s="1210"/>
      <c r="Q60" s="1211"/>
      <c r="R60" s="928"/>
      <c r="S60" s="928"/>
      <c r="T60" s="964"/>
      <c r="U60" s="928"/>
      <c r="V60" s="928"/>
      <c r="W60" s="928"/>
    </row>
    <row r="61" spans="1:23">
      <c r="A61" s="1782"/>
      <c r="B61" s="1793"/>
      <c r="C61" s="2102"/>
      <c r="D61" s="2055"/>
      <c r="E61" s="2839"/>
      <c r="F61" s="3170"/>
      <c r="G61" s="1105" t="s">
        <v>37</v>
      </c>
      <c r="H61" s="967">
        <v>190.7</v>
      </c>
      <c r="I61" s="967">
        <v>190.7</v>
      </c>
      <c r="J61" s="1929">
        <v>173.5</v>
      </c>
      <c r="K61" s="968">
        <v>0</v>
      </c>
      <c r="L61" s="967">
        <v>190.7</v>
      </c>
      <c r="M61" s="988">
        <v>190.7</v>
      </c>
      <c r="N61" s="3164"/>
      <c r="O61" s="969"/>
      <c r="P61" s="970"/>
      <c r="Q61" s="971"/>
      <c r="R61" s="928"/>
      <c r="S61" s="928"/>
      <c r="T61" s="964"/>
      <c r="U61" s="928"/>
      <c r="V61" s="928"/>
      <c r="W61" s="928"/>
    </row>
    <row r="62" spans="1:23" ht="13.5" thickBot="1">
      <c r="A62" s="951"/>
      <c r="B62" s="933"/>
      <c r="C62" s="2103"/>
      <c r="D62" s="2045"/>
      <c r="E62" s="3167"/>
      <c r="F62" s="3171"/>
      <c r="G62" s="1108" t="s">
        <v>12</v>
      </c>
      <c r="H62" s="941">
        <f t="shared" ref="H62:M62" si="16">H59+H60+H61</f>
        <v>476.9</v>
      </c>
      <c r="I62" s="941">
        <f t="shared" si="16"/>
        <v>476.9</v>
      </c>
      <c r="J62" s="941">
        <f t="shared" si="16"/>
        <v>393.1</v>
      </c>
      <c r="K62" s="941">
        <f t="shared" si="16"/>
        <v>0</v>
      </c>
      <c r="L62" s="941">
        <f t="shared" si="16"/>
        <v>476.9</v>
      </c>
      <c r="M62" s="941">
        <f t="shared" si="16"/>
        <v>476.9</v>
      </c>
      <c r="N62" s="3165"/>
      <c r="O62" s="1724"/>
      <c r="P62" s="957"/>
      <c r="Q62" s="1723"/>
      <c r="R62" s="928"/>
      <c r="S62" s="928"/>
      <c r="T62" s="964"/>
      <c r="U62" s="928"/>
      <c r="V62" s="928"/>
      <c r="W62" s="928"/>
    </row>
    <row r="63" spans="1:23" ht="13.5" thickBot="1">
      <c r="A63" s="966" t="s">
        <v>13</v>
      </c>
      <c r="B63" s="933" t="s">
        <v>11</v>
      </c>
      <c r="C63" s="3160" t="s">
        <v>14</v>
      </c>
      <c r="D63" s="2088"/>
      <c r="E63" s="2088"/>
      <c r="F63" s="2088"/>
      <c r="G63" s="3161"/>
      <c r="H63" s="1110">
        <f t="shared" ref="H63:M63" si="17">H58+H62</f>
        <v>1126.5999999999999</v>
      </c>
      <c r="I63" s="1110">
        <f t="shared" si="17"/>
        <v>1042.8</v>
      </c>
      <c r="J63" s="1110">
        <f t="shared" si="17"/>
        <v>856.8</v>
      </c>
      <c r="K63" s="1110">
        <f t="shared" si="17"/>
        <v>83.8</v>
      </c>
      <c r="L63" s="1110">
        <f t="shared" si="17"/>
        <v>1126.5999999999999</v>
      </c>
      <c r="M63" s="1110">
        <f t="shared" si="17"/>
        <v>1126.5999999999999</v>
      </c>
      <c r="N63" s="1110"/>
      <c r="O63" s="934"/>
      <c r="P63" s="934"/>
      <c r="Q63" s="934"/>
      <c r="R63" s="928"/>
      <c r="S63" s="928"/>
      <c r="T63" s="964"/>
      <c r="U63" s="928"/>
      <c r="V63" s="928"/>
      <c r="W63" s="928"/>
    </row>
    <row r="64" spans="1:23" ht="12.6" customHeight="1" thickBot="1">
      <c r="A64" s="911" t="s">
        <v>13</v>
      </c>
      <c r="B64" s="912" t="s">
        <v>13</v>
      </c>
      <c r="C64" s="2010" t="s">
        <v>653</v>
      </c>
      <c r="D64" s="2010"/>
      <c r="E64" s="2010"/>
      <c r="F64" s="2010"/>
      <c r="G64" s="2010"/>
      <c r="H64" s="2010"/>
      <c r="I64" s="2010"/>
      <c r="J64" s="2010"/>
      <c r="K64" s="2010"/>
      <c r="L64" s="2010"/>
      <c r="M64" s="2010"/>
      <c r="N64" s="2010"/>
      <c r="O64" s="2010"/>
      <c r="P64" s="2010"/>
      <c r="Q64" s="2011"/>
      <c r="R64" s="928"/>
      <c r="S64" s="928"/>
      <c r="T64" s="964"/>
      <c r="U64" s="928"/>
      <c r="V64" s="928"/>
      <c r="W64" s="928"/>
    </row>
    <row r="65" spans="1:23" ht="24">
      <c r="A65" s="1781" t="s">
        <v>13</v>
      </c>
      <c r="B65" s="1792" t="s">
        <v>13</v>
      </c>
      <c r="C65" s="2100" t="s">
        <v>11</v>
      </c>
      <c r="D65" s="2021" t="s">
        <v>897</v>
      </c>
      <c r="E65" s="3176" t="s">
        <v>654</v>
      </c>
      <c r="F65" s="1795" t="s">
        <v>111</v>
      </c>
      <c r="G65" s="1111" t="s">
        <v>93</v>
      </c>
      <c r="H65" s="1109">
        <v>552.4</v>
      </c>
      <c r="I65" s="1109">
        <v>552.4</v>
      </c>
      <c r="J65" s="1189">
        <v>510</v>
      </c>
      <c r="K65" s="972">
        <v>0</v>
      </c>
      <c r="L65" s="1109">
        <v>552.4</v>
      </c>
      <c r="M65" s="991">
        <v>552.4</v>
      </c>
      <c r="N65" s="1794" t="s">
        <v>648</v>
      </c>
      <c r="O65" s="1786">
        <v>355</v>
      </c>
      <c r="P65" s="1786">
        <v>355</v>
      </c>
      <c r="Q65" s="1788">
        <v>355</v>
      </c>
      <c r="R65" s="928"/>
      <c r="S65" s="928"/>
      <c r="T65" s="964"/>
      <c r="U65" s="928"/>
      <c r="V65" s="928"/>
      <c r="W65" s="928"/>
    </row>
    <row r="66" spans="1:23">
      <c r="A66" s="1782"/>
      <c r="B66" s="1793"/>
      <c r="C66" s="2101"/>
      <c r="D66" s="2022"/>
      <c r="E66" s="3177"/>
      <c r="F66" s="1112"/>
      <c r="G66" s="955" t="s">
        <v>267</v>
      </c>
      <c r="H66" s="967">
        <v>85</v>
      </c>
      <c r="I66" s="967">
        <v>82</v>
      </c>
      <c r="J66" s="988">
        <v>16.7</v>
      </c>
      <c r="K66" s="968">
        <v>3</v>
      </c>
      <c r="L66" s="967">
        <v>85</v>
      </c>
      <c r="M66" s="992">
        <v>85</v>
      </c>
      <c r="N66" s="1106"/>
      <c r="O66" s="1787"/>
      <c r="P66" s="956"/>
      <c r="Q66" s="1789"/>
      <c r="R66" s="928"/>
      <c r="S66" s="928"/>
      <c r="T66" s="964"/>
      <c r="U66" s="928"/>
      <c r="V66" s="928"/>
      <c r="W66" s="928"/>
    </row>
    <row r="67" spans="1:23">
      <c r="A67" s="1782"/>
      <c r="B67" s="1793"/>
      <c r="C67" s="2102"/>
      <c r="D67" s="2022"/>
      <c r="E67" s="3177"/>
      <c r="F67" s="1113"/>
      <c r="G67" s="1105" t="s">
        <v>37</v>
      </c>
      <c r="H67" s="967">
        <v>1575.7</v>
      </c>
      <c r="I67" s="967">
        <v>1569.7</v>
      </c>
      <c r="J67" s="988">
        <v>1385.8</v>
      </c>
      <c r="K67" s="968">
        <v>6</v>
      </c>
      <c r="L67" s="967">
        <v>1575.7</v>
      </c>
      <c r="M67" s="988">
        <v>1575.7</v>
      </c>
      <c r="N67" s="3164"/>
      <c r="O67" s="969"/>
      <c r="P67" s="970"/>
      <c r="Q67" s="971"/>
      <c r="R67" s="928"/>
      <c r="S67" s="928"/>
      <c r="T67" s="964"/>
      <c r="U67" s="928"/>
      <c r="V67" s="928"/>
      <c r="W67" s="928"/>
    </row>
    <row r="68" spans="1:23">
      <c r="A68" s="1782"/>
      <c r="B68" s="1793"/>
      <c r="C68" s="2102"/>
      <c r="D68" s="2022"/>
      <c r="E68" s="3177"/>
      <c r="F68" s="1113"/>
      <c r="G68" s="1102" t="s">
        <v>80</v>
      </c>
      <c r="H68" s="967">
        <v>28.3</v>
      </c>
      <c r="I68" s="942">
        <v>28.3</v>
      </c>
      <c r="J68" s="1103">
        <v>18</v>
      </c>
      <c r="K68" s="973">
        <v>0</v>
      </c>
      <c r="L68" s="942">
        <v>28.3</v>
      </c>
      <c r="M68" s="990">
        <v>28.3</v>
      </c>
      <c r="N68" s="3164"/>
      <c r="O68" s="969"/>
      <c r="P68" s="970"/>
      <c r="Q68" s="971"/>
      <c r="R68" s="928"/>
      <c r="S68" s="928"/>
      <c r="T68" s="964"/>
      <c r="U68" s="928"/>
      <c r="V68" s="928"/>
      <c r="W68" s="928"/>
    </row>
    <row r="69" spans="1:23" ht="79.150000000000006" customHeight="1" thickBot="1">
      <c r="A69" s="951"/>
      <c r="B69" s="933"/>
      <c r="C69" s="2103"/>
      <c r="D69" s="2023"/>
      <c r="E69" s="3182"/>
      <c r="F69" s="1114"/>
      <c r="G69" s="1108" t="s">
        <v>12</v>
      </c>
      <c r="H69" s="941">
        <f t="shared" ref="H69:M69" si="18">H65+H66+H67+H68</f>
        <v>2241.4</v>
      </c>
      <c r="I69" s="941">
        <f t="shared" si="18"/>
        <v>2232.4</v>
      </c>
      <c r="J69" s="941">
        <f t="shared" si="18"/>
        <v>1930.5</v>
      </c>
      <c r="K69" s="941">
        <f t="shared" si="18"/>
        <v>9</v>
      </c>
      <c r="L69" s="941">
        <f t="shared" si="18"/>
        <v>2241.4</v>
      </c>
      <c r="M69" s="941">
        <f t="shared" si="18"/>
        <v>2241.4</v>
      </c>
      <c r="N69" s="3165"/>
      <c r="O69" s="1724"/>
      <c r="P69" s="957"/>
      <c r="Q69" s="1723"/>
      <c r="R69" s="928"/>
      <c r="S69" s="928"/>
      <c r="T69" s="964"/>
      <c r="U69" s="928"/>
      <c r="V69" s="928"/>
      <c r="W69" s="928"/>
    </row>
    <row r="70" spans="1:23" ht="24">
      <c r="A70" s="1781" t="s">
        <v>13</v>
      </c>
      <c r="B70" s="1792" t="s">
        <v>13</v>
      </c>
      <c r="C70" s="2100" t="s">
        <v>36</v>
      </c>
      <c r="D70" s="2021" t="s">
        <v>655</v>
      </c>
      <c r="E70" s="3176" t="s">
        <v>41</v>
      </c>
      <c r="F70" s="1795" t="s">
        <v>111</v>
      </c>
      <c r="G70" s="1115" t="s">
        <v>93</v>
      </c>
      <c r="H70" s="937">
        <v>450</v>
      </c>
      <c r="I70" s="937">
        <v>450</v>
      </c>
      <c r="J70" s="949">
        <v>0</v>
      </c>
      <c r="K70" s="938">
        <v>0</v>
      </c>
      <c r="L70" s="1116">
        <v>574.20000000000005</v>
      </c>
      <c r="M70" s="938">
        <v>614.4</v>
      </c>
      <c r="N70" s="1463" t="s">
        <v>648</v>
      </c>
      <c r="O70" s="1396">
        <v>327</v>
      </c>
      <c r="P70" s="1396">
        <v>340</v>
      </c>
      <c r="Q70" s="1397">
        <v>351</v>
      </c>
      <c r="R70" s="928"/>
      <c r="S70" s="928"/>
      <c r="T70" s="964"/>
      <c r="U70" s="928"/>
      <c r="V70" s="928"/>
      <c r="W70" s="928"/>
    </row>
    <row r="71" spans="1:23">
      <c r="A71" s="1782"/>
      <c r="B71" s="1793"/>
      <c r="C71" s="2102"/>
      <c r="D71" s="2022"/>
      <c r="E71" s="3177"/>
      <c r="F71" s="1113"/>
      <c r="G71" s="1117" t="s">
        <v>37</v>
      </c>
      <c r="H71" s="950">
        <v>835</v>
      </c>
      <c r="I71" s="942">
        <v>835</v>
      </c>
      <c r="J71" s="1103">
        <v>0</v>
      </c>
      <c r="K71" s="973">
        <v>0</v>
      </c>
      <c r="L71" s="1118">
        <v>901.8</v>
      </c>
      <c r="M71" s="167">
        <v>973.9</v>
      </c>
      <c r="N71" s="3164" t="s">
        <v>898</v>
      </c>
      <c r="O71" s="969"/>
      <c r="P71" s="970"/>
      <c r="Q71" s="971"/>
      <c r="R71" s="928"/>
      <c r="S71" s="928"/>
      <c r="T71" s="964"/>
      <c r="U71" s="928"/>
      <c r="V71" s="928"/>
      <c r="W71" s="928"/>
    </row>
    <row r="72" spans="1:23" ht="69" customHeight="1" thickBot="1">
      <c r="A72" s="1119"/>
      <c r="B72" s="1120"/>
      <c r="C72" s="3174"/>
      <c r="D72" s="3175"/>
      <c r="E72" s="3178"/>
      <c r="F72" s="1121"/>
      <c r="G72" s="1122" t="s">
        <v>12</v>
      </c>
      <c r="H72" s="1123">
        <f>H70+H71</f>
        <v>1285</v>
      </c>
      <c r="I72" s="1123">
        <f t="shared" ref="I72:M72" si="19">I70+I71</f>
        <v>1285</v>
      </c>
      <c r="J72" s="1123">
        <f t="shared" si="19"/>
        <v>0</v>
      </c>
      <c r="K72" s="1123">
        <f t="shared" si="19"/>
        <v>0</v>
      </c>
      <c r="L72" s="1123">
        <f t="shared" si="19"/>
        <v>1476</v>
      </c>
      <c r="M72" s="1123">
        <f t="shared" si="19"/>
        <v>1588.3</v>
      </c>
      <c r="N72" s="3179"/>
      <c r="O72" s="916"/>
      <c r="P72" s="958"/>
      <c r="Q72" s="917"/>
      <c r="R72" s="928"/>
      <c r="S72" s="928"/>
      <c r="T72" s="964"/>
      <c r="U72" s="928"/>
      <c r="V72" s="928"/>
      <c r="W72" s="928"/>
    </row>
    <row r="73" spans="1:23" ht="13.5" thickBot="1">
      <c r="A73" s="922" t="s">
        <v>13</v>
      </c>
      <c r="B73" s="918" t="s">
        <v>13</v>
      </c>
      <c r="C73" s="2048" t="s">
        <v>14</v>
      </c>
      <c r="D73" s="2049"/>
      <c r="E73" s="2049"/>
      <c r="F73" s="2049"/>
      <c r="G73" s="2050"/>
      <c r="H73" s="923">
        <f t="shared" ref="H73:M73" si="20">SUM(H69,H72)</f>
        <v>3526.4</v>
      </c>
      <c r="I73" s="923">
        <f t="shared" si="20"/>
        <v>3517.4</v>
      </c>
      <c r="J73" s="923">
        <f t="shared" si="20"/>
        <v>1930.5</v>
      </c>
      <c r="K73" s="923">
        <f t="shared" si="20"/>
        <v>9</v>
      </c>
      <c r="L73" s="923">
        <f t="shared" si="20"/>
        <v>3717.4</v>
      </c>
      <c r="M73" s="923">
        <f t="shared" si="20"/>
        <v>3829.7</v>
      </c>
      <c r="N73" s="919"/>
      <c r="O73" s="920"/>
      <c r="P73" s="920"/>
      <c r="Q73" s="1212"/>
      <c r="R73" s="928"/>
      <c r="S73" s="928"/>
      <c r="T73" s="964"/>
      <c r="U73" s="928"/>
      <c r="V73" s="928"/>
      <c r="W73" s="928"/>
    </row>
    <row r="74" spans="1:23" ht="13.5" thickBot="1">
      <c r="A74" s="1783" t="s">
        <v>13</v>
      </c>
      <c r="B74" s="1785" t="s">
        <v>35</v>
      </c>
      <c r="C74" s="3180" t="s">
        <v>656</v>
      </c>
      <c r="D74" s="3180"/>
      <c r="E74" s="3180"/>
      <c r="F74" s="3180"/>
      <c r="G74" s="3180"/>
      <c r="H74" s="3180"/>
      <c r="I74" s="3180"/>
      <c r="J74" s="3180"/>
      <c r="K74" s="3180"/>
      <c r="L74" s="3180"/>
      <c r="M74" s="3180"/>
      <c r="N74" s="3180"/>
      <c r="O74" s="3180"/>
      <c r="P74" s="3180"/>
      <c r="Q74" s="3181"/>
      <c r="R74" s="928"/>
      <c r="S74" s="928"/>
      <c r="T74" s="964"/>
      <c r="U74" s="928"/>
      <c r="V74" s="928"/>
      <c r="W74" s="928"/>
    </row>
    <row r="75" spans="1:23">
      <c r="A75" s="2374" t="s">
        <v>13</v>
      </c>
      <c r="B75" s="2376" t="s">
        <v>35</v>
      </c>
      <c r="C75" s="2042" t="s">
        <v>11</v>
      </c>
      <c r="D75" s="2249" t="s">
        <v>657</v>
      </c>
      <c r="E75" s="2080" t="s">
        <v>41</v>
      </c>
      <c r="F75" s="2062" t="s">
        <v>111</v>
      </c>
      <c r="G75" s="913" t="s">
        <v>37</v>
      </c>
      <c r="H75" s="943">
        <v>4.5</v>
      </c>
      <c r="I75" s="937">
        <v>4.5</v>
      </c>
      <c r="J75" s="949">
        <v>0</v>
      </c>
      <c r="K75" s="944">
        <v>0</v>
      </c>
      <c r="L75" s="945">
        <v>4.5</v>
      </c>
      <c r="M75" s="939">
        <v>4.5</v>
      </c>
      <c r="N75" s="3157" t="s">
        <v>658</v>
      </c>
      <c r="O75" s="135" t="s">
        <v>659</v>
      </c>
      <c r="P75" s="1778" t="s">
        <v>659</v>
      </c>
      <c r="Q75" s="1779" t="s">
        <v>659</v>
      </c>
      <c r="R75" s="928"/>
      <c r="S75" s="928"/>
      <c r="T75" s="964"/>
      <c r="U75" s="928"/>
      <c r="V75" s="928"/>
      <c r="W75" s="928"/>
    </row>
    <row r="76" spans="1:23" ht="43.15" customHeight="1" thickBot="1">
      <c r="A76" s="2375"/>
      <c r="B76" s="2377"/>
      <c r="C76" s="2043"/>
      <c r="D76" s="2251"/>
      <c r="E76" s="2026"/>
      <c r="F76" s="2064"/>
      <c r="G76" s="940" t="s">
        <v>12</v>
      </c>
      <c r="H76" s="946">
        <f>H75</f>
        <v>4.5</v>
      </c>
      <c r="I76" s="946">
        <f t="shared" ref="I76:M76" si="21">I75</f>
        <v>4.5</v>
      </c>
      <c r="J76" s="946">
        <f t="shared" si="21"/>
        <v>0</v>
      </c>
      <c r="K76" s="946">
        <f t="shared" si="21"/>
        <v>0</v>
      </c>
      <c r="L76" s="946">
        <f t="shared" si="21"/>
        <v>4.5</v>
      </c>
      <c r="M76" s="946">
        <f t="shared" si="21"/>
        <v>4.5</v>
      </c>
      <c r="N76" s="3158"/>
      <c r="O76" s="137"/>
      <c r="P76" s="137"/>
      <c r="Q76" s="138"/>
      <c r="R76" s="928"/>
      <c r="S76" s="928"/>
      <c r="T76" s="964"/>
      <c r="U76" s="928"/>
      <c r="V76" s="928"/>
      <c r="W76" s="928"/>
    </row>
    <row r="77" spans="1:23">
      <c r="A77" s="2374" t="s">
        <v>13</v>
      </c>
      <c r="B77" s="2376" t="s">
        <v>35</v>
      </c>
      <c r="C77" s="2042" t="s">
        <v>13</v>
      </c>
      <c r="D77" s="2249" t="s">
        <v>899</v>
      </c>
      <c r="E77" s="2062" t="s">
        <v>41</v>
      </c>
      <c r="F77" s="2062" t="s">
        <v>111</v>
      </c>
      <c r="G77" s="913" t="s">
        <v>37</v>
      </c>
      <c r="H77" s="943">
        <v>7</v>
      </c>
      <c r="I77" s="937">
        <v>7</v>
      </c>
      <c r="J77" s="949">
        <v>0</v>
      </c>
      <c r="K77" s="944">
        <v>0</v>
      </c>
      <c r="L77" s="945">
        <v>7</v>
      </c>
      <c r="M77" s="939">
        <v>7</v>
      </c>
      <c r="N77" s="3157" t="s">
        <v>660</v>
      </c>
      <c r="O77" s="135" t="s">
        <v>659</v>
      </c>
      <c r="P77" s="1778" t="s">
        <v>659</v>
      </c>
      <c r="Q77" s="1779" t="s">
        <v>659</v>
      </c>
      <c r="R77" s="928"/>
      <c r="S77" s="928"/>
      <c r="T77" s="964"/>
      <c r="U77" s="928"/>
      <c r="V77" s="928"/>
      <c r="W77" s="928"/>
    </row>
    <row r="78" spans="1:23" ht="22.9" customHeight="1" thickBot="1">
      <c r="A78" s="2375"/>
      <c r="B78" s="2377"/>
      <c r="C78" s="2043"/>
      <c r="D78" s="2251"/>
      <c r="E78" s="2064"/>
      <c r="F78" s="2064"/>
      <c r="G78" s="940" t="s">
        <v>12</v>
      </c>
      <c r="H78" s="946">
        <f>H77*1</f>
        <v>7</v>
      </c>
      <c r="I78" s="946">
        <f t="shared" ref="I78:M78" si="22">I77*1</f>
        <v>7</v>
      </c>
      <c r="J78" s="946">
        <f t="shared" si="22"/>
        <v>0</v>
      </c>
      <c r="K78" s="946">
        <f t="shared" si="22"/>
        <v>0</v>
      </c>
      <c r="L78" s="946">
        <f t="shared" si="22"/>
        <v>7</v>
      </c>
      <c r="M78" s="946">
        <f t="shared" si="22"/>
        <v>7</v>
      </c>
      <c r="N78" s="3158"/>
      <c r="O78" s="137"/>
      <c r="P78" s="137"/>
      <c r="Q78" s="138"/>
      <c r="R78" s="928"/>
      <c r="S78" s="928"/>
      <c r="T78" s="964"/>
      <c r="U78" s="928"/>
      <c r="V78" s="928"/>
      <c r="W78" s="928"/>
    </row>
    <row r="79" spans="1:23">
      <c r="A79" s="2374" t="s">
        <v>13</v>
      </c>
      <c r="B79" s="2376" t="s">
        <v>35</v>
      </c>
      <c r="C79" s="2042" t="s">
        <v>35</v>
      </c>
      <c r="D79" s="2249" t="s">
        <v>661</v>
      </c>
      <c r="E79" s="2062" t="s">
        <v>41</v>
      </c>
      <c r="F79" s="2062" t="s">
        <v>111</v>
      </c>
      <c r="G79" s="913" t="s">
        <v>56</v>
      </c>
      <c r="H79" s="1812">
        <v>0.5</v>
      </c>
      <c r="I79" s="1813">
        <v>0.5</v>
      </c>
      <c r="J79" s="949">
        <v>0</v>
      </c>
      <c r="K79" s="944">
        <v>0</v>
      </c>
      <c r="L79" s="945">
        <v>0</v>
      </c>
      <c r="M79" s="939">
        <v>0</v>
      </c>
      <c r="N79" s="3157" t="s">
        <v>658</v>
      </c>
      <c r="O79" s="1816">
        <v>31</v>
      </c>
      <c r="P79" s="1778" t="s">
        <v>76</v>
      </c>
      <c r="Q79" s="1779" t="s">
        <v>76</v>
      </c>
      <c r="R79" s="928"/>
      <c r="S79" s="928"/>
      <c r="T79" s="964"/>
      <c r="U79" s="928"/>
      <c r="V79" s="928"/>
      <c r="W79" s="928"/>
    </row>
    <row r="80" spans="1:23" ht="34.9" customHeight="1" thickBot="1">
      <c r="A80" s="2375"/>
      <c r="B80" s="2377"/>
      <c r="C80" s="2043"/>
      <c r="D80" s="2251"/>
      <c r="E80" s="2064"/>
      <c r="F80" s="2064"/>
      <c r="G80" s="940" t="s">
        <v>12</v>
      </c>
      <c r="H80" s="1814">
        <f>H79*1</f>
        <v>0.5</v>
      </c>
      <c r="I80" s="1814">
        <f t="shared" ref="I80:M80" si="23">I79*1</f>
        <v>0.5</v>
      </c>
      <c r="J80" s="946">
        <f t="shared" si="23"/>
        <v>0</v>
      </c>
      <c r="K80" s="946">
        <f t="shared" si="23"/>
        <v>0</v>
      </c>
      <c r="L80" s="946">
        <f t="shared" si="23"/>
        <v>0</v>
      </c>
      <c r="M80" s="946">
        <f t="shared" si="23"/>
        <v>0</v>
      </c>
      <c r="N80" s="3158"/>
      <c r="O80" s="137"/>
      <c r="P80" s="137"/>
      <c r="Q80" s="138"/>
      <c r="R80" s="928"/>
      <c r="S80" s="928"/>
      <c r="T80" s="964"/>
      <c r="U80" s="928"/>
      <c r="V80" s="928"/>
      <c r="W80" s="928"/>
    </row>
    <row r="81" spans="1:23" ht="13.5" thickBot="1">
      <c r="A81" s="966" t="s">
        <v>13</v>
      </c>
      <c r="B81" s="933" t="s">
        <v>35</v>
      </c>
      <c r="C81" s="3160" t="s">
        <v>14</v>
      </c>
      <c r="D81" s="2088"/>
      <c r="E81" s="2088"/>
      <c r="F81" s="2088"/>
      <c r="G81" s="3161"/>
      <c r="H81" s="1818">
        <f>H76+H78+H80</f>
        <v>12</v>
      </c>
      <c r="I81" s="1818">
        <f t="shared" ref="I81:M81" si="24">I76+I78+I80</f>
        <v>12</v>
      </c>
      <c r="J81" s="974">
        <f t="shared" si="24"/>
        <v>0</v>
      </c>
      <c r="K81" s="974">
        <f t="shared" si="24"/>
        <v>0</v>
      </c>
      <c r="L81" s="974">
        <f t="shared" si="24"/>
        <v>11.5</v>
      </c>
      <c r="M81" s="974">
        <f t="shared" si="24"/>
        <v>11.5</v>
      </c>
      <c r="N81" s="1213"/>
      <c r="O81" s="1214"/>
      <c r="P81" s="1214"/>
      <c r="Q81" s="1215"/>
      <c r="R81" s="928"/>
      <c r="S81" s="928"/>
      <c r="T81" s="964"/>
      <c r="U81" s="928"/>
      <c r="V81" s="928"/>
      <c r="W81" s="928"/>
    </row>
    <row r="82" spans="1:23" ht="13.5" thickBot="1">
      <c r="A82" s="911" t="s">
        <v>13</v>
      </c>
      <c r="B82" s="2117" t="s">
        <v>64</v>
      </c>
      <c r="C82" s="2118"/>
      <c r="D82" s="2118"/>
      <c r="E82" s="2118"/>
      <c r="F82" s="2118"/>
      <c r="G82" s="2797"/>
      <c r="H82" s="1817">
        <f>SUM(H63,H73,H81)</f>
        <v>4665</v>
      </c>
      <c r="I82" s="1817">
        <f>SUM(I63,I73,I81)</f>
        <v>4572.2</v>
      </c>
      <c r="J82" s="1100">
        <f>SUM(J63,J73,J81)</f>
        <v>2787.3</v>
      </c>
      <c r="K82" s="1100">
        <f>SUM(K63,K73,K81)</f>
        <v>92.8</v>
      </c>
      <c r="L82" s="1100">
        <f>L63+L73+L80+L81</f>
        <v>4855.5</v>
      </c>
      <c r="M82" s="1100">
        <f>M63+M73+M80+M81</f>
        <v>4967.7999999999993</v>
      </c>
      <c r="N82" s="952"/>
      <c r="O82" s="925"/>
      <c r="P82" s="925"/>
      <c r="Q82" s="926"/>
      <c r="R82" s="928"/>
      <c r="S82" s="928"/>
      <c r="T82" s="964"/>
      <c r="U82" s="928"/>
      <c r="V82" s="928"/>
      <c r="W82" s="928"/>
    </row>
    <row r="83" spans="1:23" ht="24.75" thickBot="1">
      <c r="A83" s="910" t="s">
        <v>35</v>
      </c>
      <c r="B83" s="2761"/>
      <c r="C83" s="2008"/>
      <c r="D83" s="2008"/>
      <c r="E83" s="2008"/>
      <c r="F83" s="2008"/>
      <c r="G83" s="2008"/>
      <c r="H83" s="2008"/>
      <c r="I83" s="2008"/>
      <c r="J83" s="2008"/>
      <c r="K83" s="2008"/>
      <c r="L83" s="2008"/>
      <c r="M83" s="2008"/>
      <c r="N83" s="2008"/>
      <c r="O83" s="2008"/>
      <c r="P83" s="2008"/>
      <c r="Q83" s="2009"/>
      <c r="R83" s="928"/>
      <c r="S83" s="928"/>
      <c r="T83" s="964"/>
      <c r="U83" s="928"/>
      <c r="V83" s="928"/>
      <c r="W83" s="928"/>
    </row>
    <row r="84" spans="1:23" ht="13.5" thickBot="1">
      <c r="A84" s="911" t="s">
        <v>35</v>
      </c>
      <c r="B84" s="912" t="s">
        <v>11</v>
      </c>
      <c r="C84" s="2789" t="s">
        <v>662</v>
      </c>
      <c r="D84" s="2098"/>
      <c r="E84" s="2098"/>
      <c r="F84" s="2098"/>
      <c r="G84" s="2098"/>
      <c r="H84" s="2098"/>
      <c r="I84" s="2098"/>
      <c r="J84" s="2098"/>
      <c r="K84" s="2098"/>
      <c r="L84" s="2098"/>
      <c r="M84" s="2098"/>
      <c r="N84" s="2098"/>
      <c r="O84" s="2098"/>
      <c r="P84" s="2098"/>
      <c r="Q84" s="2099"/>
      <c r="R84" s="928"/>
      <c r="S84" s="928"/>
      <c r="T84" s="964"/>
      <c r="U84" s="928"/>
      <c r="V84" s="928"/>
      <c r="W84" s="928"/>
    </row>
    <row r="85" spans="1:23">
      <c r="A85" s="1781" t="s">
        <v>35</v>
      </c>
      <c r="B85" s="1792" t="s">
        <v>11</v>
      </c>
      <c r="C85" s="2100" t="s">
        <v>11</v>
      </c>
      <c r="D85" s="2044" t="s">
        <v>663</v>
      </c>
      <c r="E85" s="3166" t="s">
        <v>41</v>
      </c>
      <c r="F85" s="3183" t="s">
        <v>664</v>
      </c>
      <c r="G85" s="1791" t="s">
        <v>56</v>
      </c>
      <c r="H85" s="1819">
        <v>50.3</v>
      </c>
      <c r="I85" s="1813">
        <v>50.3</v>
      </c>
      <c r="J85" s="949">
        <v>0</v>
      </c>
      <c r="K85" s="938">
        <v>0</v>
      </c>
      <c r="L85" s="937">
        <v>0</v>
      </c>
      <c r="M85" s="949">
        <v>0</v>
      </c>
      <c r="N85" s="3185" t="s">
        <v>665</v>
      </c>
      <c r="O85" s="1786">
        <v>28</v>
      </c>
      <c r="P85" s="1786">
        <v>28</v>
      </c>
      <c r="Q85" s="1788">
        <v>28</v>
      </c>
      <c r="R85" s="928"/>
      <c r="S85" s="928"/>
      <c r="T85" s="964"/>
      <c r="U85" s="928"/>
      <c r="V85" s="928"/>
      <c r="W85" s="928"/>
    </row>
    <row r="86" spans="1:23">
      <c r="A86" s="1782"/>
      <c r="B86" s="1793"/>
      <c r="C86" s="2102"/>
      <c r="D86" s="2055"/>
      <c r="E86" s="2839"/>
      <c r="F86" s="2102"/>
      <c r="G86" s="1104" t="s">
        <v>37</v>
      </c>
      <c r="H86" s="1103">
        <v>100</v>
      </c>
      <c r="I86" s="942">
        <v>50</v>
      </c>
      <c r="J86" s="1103">
        <v>0</v>
      </c>
      <c r="K86" s="973">
        <v>50</v>
      </c>
      <c r="L86" s="942">
        <v>100</v>
      </c>
      <c r="M86" s="942">
        <v>100</v>
      </c>
      <c r="N86" s="3186"/>
      <c r="O86" s="969"/>
      <c r="P86" s="970"/>
      <c r="Q86" s="971"/>
      <c r="R86" s="928"/>
      <c r="S86" s="928"/>
      <c r="T86" s="964"/>
      <c r="U86" s="928"/>
      <c r="V86" s="928"/>
      <c r="W86" s="928"/>
    </row>
    <row r="87" spans="1:23" ht="13.5" thickBot="1">
      <c r="A87" s="951"/>
      <c r="B87" s="933"/>
      <c r="C87" s="2103"/>
      <c r="D87" s="2045"/>
      <c r="E87" s="3167"/>
      <c r="F87" s="2103"/>
      <c r="G87" s="1124" t="s">
        <v>12</v>
      </c>
      <c r="H87" s="1820">
        <f t="shared" ref="H87:M87" si="25">H86+H85</f>
        <v>150.30000000000001</v>
      </c>
      <c r="I87" s="1820">
        <f t="shared" si="25"/>
        <v>100.3</v>
      </c>
      <c r="J87" s="947">
        <f t="shared" si="25"/>
        <v>0</v>
      </c>
      <c r="K87" s="947">
        <f t="shared" si="25"/>
        <v>50</v>
      </c>
      <c r="L87" s="947">
        <f t="shared" si="25"/>
        <v>100</v>
      </c>
      <c r="M87" s="947">
        <f t="shared" si="25"/>
        <v>100</v>
      </c>
      <c r="N87" s="3092"/>
      <c r="O87" s="1724"/>
      <c r="P87" s="957"/>
      <c r="Q87" s="1723"/>
      <c r="R87" s="928"/>
      <c r="S87" s="928"/>
      <c r="T87" s="964"/>
      <c r="U87" s="928"/>
      <c r="V87" s="928"/>
      <c r="W87" s="928"/>
    </row>
    <row r="88" spans="1:23">
      <c r="A88" s="1781" t="s">
        <v>35</v>
      </c>
      <c r="B88" s="1792" t="s">
        <v>11</v>
      </c>
      <c r="C88" s="2100" t="s">
        <v>13</v>
      </c>
      <c r="D88" s="2044" t="s">
        <v>695</v>
      </c>
      <c r="E88" s="3166" t="s">
        <v>41</v>
      </c>
      <c r="F88" s="3183" t="s">
        <v>664</v>
      </c>
      <c r="G88" s="1125" t="s">
        <v>37</v>
      </c>
      <c r="H88" s="937">
        <v>55.6</v>
      </c>
      <c r="I88" s="937">
        <v>55.6</v>
      </c>
      <c r="J88" s="949">
        <v>0</v>
      </c>
      <c r="K88" s="938">
        <v>0</v>
      </c>
      <c r="L88" s="937">
        <v>45.6</v>
      </c>
      <c r="M88" s="938">
        <v>45.6</v>
      </c>
      <c r="N88" s="3172" t="s">
        <v>666</v>
      </c>
      <c r="O88" s="1786">
        <v>16</v>
      </c>
      <c r="P88" s="1786">
        <v>16</v>
      </c>
      <c r="Q88" s="1788">
        <v>16</v>
      </c>
      <c r="R88" s="928"/>
      <c r="S88" s="928"/>
      <c r="T88" s="964"/>
      <c r="U88" s="928"/>
      <c r="V88" s="928"/>
      <c r="W88" s="928"/>
    </row>
    <row r="89" spans="1:23">
      <c r="A89" s="1782"/>
      <c r="B89" s="1793"/>
      <c r="C89" s="2101"/>
      <c r="D89" s="2055"/>
      <c r="E89" s="2839"/>
      <c r="F89" s="3169"/>
      <c r="G89" s="1105" t="s">
        <v>56</v>
      </c>
      <c r="H89" s="967">
        <v>152</v>
      </c>
      <c r="I89" s="967">
        <v>152</v>
      </c>
      <c r="J89" s="967">
        <v>0</v>
      </c>
      <c r="K89" s="968">
        <v>0</v>
      </c>
      <c r="L89" s="967">
        <v>152</v>
      </c>
      <c r="M89" s="968">
        <v>152</v>
      </c>
      <c r="N89" s="3184"/>
      <c r="O89" s="1787"/>
      <c r="P89" s="956"/>
      <c r="Q89" s="1789"/>
      <c r="R89" s="928"/>
      <c r="S89" s="928"/>
      <c r="T89" s="964"/>
      <c r="U89" s="928"/>
      <c r="V89" s="928"/>
      <c r="W89" s="928"/>
    </row>
    <row r="90" spans="1:23">
      <c r="A90" s="1782"/>
      <c r="B90" s="1793"/>
      <c r="C90" s="2102"/>
      <c r="D90" s="2055"/>
      <c r="E90" s="2839"/>
      <c r="F90" s="2102"/>
      <c r="G90" s="1105" t="s">
        <v>56</v>
      </c>
      <c r="H90" s="967">
        <v>7.6</v>
      </c>
      <c r="I90" s="967">
        <v>7.6</v>
      </c>
      <c r="J90" s="967">
        <v>0</v>
      </c>
      <c r="K90" s="968">
        <v>0</v>
      </c>
      <c r="L90" s="967">
        <v>7.6</v>
      </c>
      <c r="M90" s="968">
        <v>7.6</v>
      </c>
      <c r="N90" s="3164"/>
      <c r="O90" s="969"/>
      <c r="P90" s="970"/>
      <c r="Q90" s="971"/>
      <c r="R90" s="928"/>
      <c r="S90" s="928"/>
      <c r="T90" s="964"/>
      <c r="U90" s="928"/>
      <c r="V90" s="928"/>
      <c r="W90" s="928"/>
    </row>
    <row r="91" spans="1:23" ht="13.5" thickBot="1">
      <c r="A91" s="951"/>
      <c r="B91" s="933"/>
      <c r="C91" s="2103"/>
      <c r="D91" s="2045"/>
      <c r="E91" s="3167"/>
      <c r="F91" s="2103"/>
      <c r="G91" s="1108" t="s">
        <v>12</v>
      </c>
      <c r="H91" s="941">
        <f>H88+H89+H90</f>
        <v>215.2</v>
      </c>
      <c r="I91" s="941">
        <f t="shared" ref="I91:M91" si="26">I88+I89+I90</f>
        <v>215.2</v>
      </c>
      <c r="J91" s="941">
        <f t="shared" si="26"/>
        <v>0</v>
      </c>
      <c r="K91" s="941">
        <f t="shared" si="26"/>
        <v>0</v>
      </c>
      <c r="L91" s="941">
        <f t="shared" si="26"/>
        <v>205.2</v>
      </c>
      <c r="M91" s="941">
        <f t="shared" si="26"/>
        <v>205.2</v>
      </c>
      <c r="N91" s="3165"/>
      <c r="O91" s="1724"/>
      <c r="P91" s="957"/>
      <c r="Q91" s="1723"/>
      <c r="R91" s="928"/>
      <c r="S91" s="928"/>
      <c r="T91" s="964"/>
      <c r="U91" s="928"/>
      <c r="V91" s="928"/>
      <c r="W91" s="928"/>
    </row>
    <row r="92" spans="1:23">
      <c r="A92" s="1781" t="s">
        <v>35</v>
      </c>
      <c r="B92" s="1792" t="s">
        <v>11</v>
      </c>
      <c r="C92" s="2100" t="s">
        <v>35</v>
      </c>
      <c r="D92" s="2044" t="s">
        <v>696</v>
      </c>
      <c r="E92" s="3166" t="s">
        <v>41</v>
      </c>
      <c r="F92" s="3183" t="s">
        <v>664</v>
      </c>
      <c r="G92" s="1791" t="s">
        <v>56</v>
      </c>
      <c r="H92" s="949">
        <f>I92+K92</f>
        <v>0</v>
      </c>
      <c r="I92" s="937">
        <v>0</v>
      </c>
      <c r="J92" s="949">
        <v>0</v>
      </c>
      <c r="K92" s="938">
        <v>0</v>
      </c>
      <c r="L92" s="937">
        <v>0</v>
      </c>
      <c r="M92" s="949">
        <v>0</v>
      </c>
      <c r="N92" s="3185" t="s">
        <v>665</v>
      </c>
      <c r="O92" s="1216"/>
      <c r="P92" s="1216"/>
      <c r="Q92" s="1217"/>
      <c r="R92" s="928"/>
      <c r="S92" s="928"/>
      <c r="T92" s="964"/>
      <c r="U92" s="928"/>
      <c r="V92" s="928"/>
      <c r="W92" s="928"/>
    </row>
    <row r="93" spans="1:23" ht="13.5" thickBot="1">
      <c r="A93" s="951"/>
      <c r="B93" s="933"/>
      <c r="C93" s="2103"/>
      <c r="D93" s="2045"/>
      <c r="E93" s="3167"/>
      <c r="F93" s="2103"/>
      <c r="G93" s="1124" t="s">
        <v>12</v>
      </c>
      <c r="H93" s="947">
        <f>SUM(H92)</f>
        <v>0</v>
      </c>
      <c r="I93" s="947">
        <f t="shared" ref="I93:M93" si="27">SUM(I92)</f>
        <v>0</v>
      </c>
      <c r="J93" s="947">
        <f t="shared" si="27"/>
        <v>0</v>
      </c>
      <c r="K93" s="947">
        <f t="shared" si="27"/>
        <v>0</v>
      </c>
      <c r="L93" s="947">
        <f t="shared" si="27"/>
        <v>0</v>
      </c>
      <c r="M93" s="947">
        <f t="shared" si="27"/>
        <v>0</v>
      </c>
      <c r="N93" s="3092"/>
      <c r="O93" s="1724"/>
      <c r="P93" s="957"/>
      <c r="Q93" s="1723"/>
      <c r="R93" s="928"/>
      <c r="S93" s="928"/>
      <c r="T93" s="964"/>
      <c r="U93" s="928"/>
      <c r="V93" s="928"/>
      <c r="W93" s="928"/>
    </row>
    <row r="94" spans="1:23" ht="13.5" thickBot="1">
      <c r="A94" s="966" t="s">
        <v>35</v>
      </c>
      <c r="B94" s="933" t="s">
        <v>11</v>
      </c>
      <c r="C94" s="3160" t="s">
        <v>14</v>
      </c>
      <c r="D94" s="2088"/>
      <c r="E94" s="2088"/>
      <c r="F94" s="2088"/>
      <c r="G94" s="3161"/>
      <c r="H94" s="1818">
        <f>SUM(H87,H91,H93)</f>
        <v>365.5</v>
      </c>
      <c r="I94" s="1818">
        <f>SUM(I87,I91,I93)</f>
        <v>315.5</v>
      </c>
      <c r="J94" s="974">
        <f t="shared" ref="J94:M94" si="28">SUM(J87,J91,J93)</f>
        <v>0</v>
      </c>
      <c r="K94" s="974">
        <f t="shared" si="28"/>
        <v>50</v>
      </c>
      <c r="L94" s="974">
        <f t="shared" si="28"/>
        <v>305.2</v>
      </c>
      <c r="M94" s="974">
        <f t="shared" si="28"/>
        <v>305.2</v>
      </c>
      <c r="N94" s="1213"/>
      <c r="O94" s="1214"/>
      <c r="P94" s="1214"/>
      <c r="Q94" s="1215"/>
      <c r="R94" s="928"/>
      <c r="S94" s="928"/>
      <c r="T94" s="964"/>
      <c r="U94" s="928"/>
      <c r="V94" s="928"/>
      <c r="W94" s="928"/>
    </row>
    <row r="95" spans="1:23" ht="13.5" thickBot="1">
      <c r="A95" s="911" t="s">
        <v>35</v>
      </c>
      <c r="B95" s="2117" t="s">
        <v>64</v>
      </c>
      <c r="C95" s="2118"/>
      <c r="D95" s="2118"/>
      <c r="E95" s="2118"/>
      <c r="F95" s="2118"/>
      <c r="G95" s="2797"/>
      <c r="H95" s="1817">
        <f>SUM(H94)</f>
        <v>365.5</v>
      </c>
      <c r="I95" s="1817">
        <f t="shared" ref="I95:M95" si="29">SUM(I94)</f>
        <v>315.5</v>
      </c>
      <c r="J95" s="1100">
        <f t="shared" si="29"/>
        <v>0</v>
      </c>
      <c r="K95" s="1100">
        <f t="shared" si="29"/>
        <v>50</v>
      </c>
      <c r="L95" s="1100">
        <f t="shared" si="29"/>
        <v>305.2</v>
      </c>
      <c r="M95" s="1100">
        <f t="shared" si="29"/>
        <v>305.2</v>
      </c>
      <c r="N95" s="952"/>
      <c r="O95" s="925"/>
      <c r="P95" s="925"/>
      <c r="Q95" s="926"/>
      <c r="R95" s="928"/>
      <c r="S95" s="928"/>
      <c r="T95" s="964"/>
      <c r="U95" s="928"/>
      <c r="V95" s="928"/>
      <c r="W95" s="928"/>
    </row>
    <row r="96" spans="1:23" ht="24.75" thickBot="1">
      <c r="A96" s="910" t="s">
        <v>36</v>
      </c>
      <c r="B96" s="2008" t="s">
        <v>667</v>
      </c>
      <c r="C96" s="2008"/>
      <c r="D96" s="2008"/>
      <c r="E96" s="2008"/>
      <c r="F96" s="2008"/>
      <c r="G96" s="2008"/>
      <c r="H96" s="2008"/>
      <c r="I96" s="2008"/>
      <c r="J96" s="2008"/>
      <c r="K96" s="2008"/>
      <c r="L96" s="2008"/>
      <c r="M96" s="2008"/>
      <c r="N96" s="2008"/>
      <c r="O96" s="2008"/>
      <c r="P96" s="2008"/>
      <c r="Q96" s="2009"/>
      <c r="R96" s="928"/>
      <c r="S96" s="928"/>
      <c r="T96" s="928"/>
      <c r="U96" s="928"/>
      <c r="V96" s="928"/>
      <c r="W96" s="928"/>
    </row>
    <row r="97" spans="1:23" ht="27.6" customHeight="1" thickBot="1">
      <c r="A97" s="911" t="s">
        <v>36</v>
      </c>
      <c r="B97" s="912" t="s">
        <v>11</v>
      </c>
      <c r="C97" s="2051" t="s">
        <v>668</v>
      </c>
      <c r="D97" s="2052"/>
      <c r="E97" s="2052"/>
      <c r="F97" s="2052"/>
      <c r="G97" s="2052"/>
      <c r="H97" s="2052"/>
      <c r="I97" s="2052"/>
      <c r="J97" s="2052"/>
      <c r="K97" s="2052"/>
      <c r="L97" s="2052"/>
      <c r="M97" s="2052"/>
      <c r="N97" s="2052"/>
      <c r="O97" s="2052"/>
      <c r="P97" s="2052"/>
      <c r="Q97" s="2053"/>
      <c r="R97" s="928"/>
      <c r="S97" s="928"/>
      <c r="T97" s="928"/>
      <c r="U97" s="928"/>
      <c r="V97" s="928"/>
      <c r="W97" s="928"/>
    </row>
    <row r="98" spans="1:23">
      <c r="A98" s="2374" t="s">
        <v>36</v>
      </c>
      <c r="B98" s="2376" t="s">
        <v>11</v>
      </c>
      <c r="C98" s="2042" t="s">
        <v>11</v>
      </c>
      <c r="D98" s="2249" t="s">
        <v>697</v>
      </c>
      <c r="E98" s="2080" t="s">
        <v>41</v>
      </c>
      <c r="F98" s="2062" t="s">
        <v>111</v>
      </c>
      <c r="G98" s="913" t="s">
        <v>93</v>
      </c>
      <c r="H98" s="943">
        <v>140.80000000000001</v>
      </c>
      <c r="I98" s="937">
        <v>140.80000000000001</v>
      </c>
      <c r="J98" s="949">
        <v>0</v>
      </c>
      <c r="K98" s="944">
        <v>0</v>
      </c>
      <c r="L98" s="945">
        <v>369.8</v>
      </c>
      <c r="M98" s="939">
        <v>369.8</v>
      </c>
      <c r="N98" s="3157" t="s">
        <v>669</v>
      </c>
      <c r="O98" s="135">
        <v>260</v>
      </c>
      <c r="P98" s="1778" t="s">
        <v>900</v>
      </c>
      <c r="Q98" s="1779" t="s">
        <v>900</v>
      </c>
      <c r="R98" s="928"/>
      <c r="S98" s="928"/>
      <c r="T98" s="928"/>
      <c r="U98" s="928"/>
      <c r="V98" s="928"/>
      <c r="W98" s="928"/>
    </row>
    <row r="99" spans="1:23">
      <c r="A99" s="2384"/>
      <c r="B99" s="2075"/>
      <c r="C99" s="2054"/>
      <c r="D99" s="2250"/>
      <c r="E99" s="2063"/>
      <c r="F99" s="2063"/>
      <c r="G99" s="652" t="s">
        <v>37</v>
      </c>
      <c r="H99" s="145">
        <v>360</v>
      </c>
      <c r="I99" s="1103">
        <v>360</v>
      </c>
      <c r="J99" s="1103">
        <v>0</v>
      </c>
      <c r="K99" s="967">
        <v>0</v>
      </c>
      <c r="L99" s="148">
        <v>0</v>
      </c>
      <c r="M99" s="967">
        <v>0</v>
      </c>
      <c r="N99" s="3159"/>
      <c r="O99" s="1218"/>
      <c r="P99" s="1780"/>
      <c r="Q99" s="1790"/>
      <c r="R99" s="928"/>
      <c r="S99" s="928"/>
      <c r="T99" s="928"/>
      <c r="U99" s="928"/>
      <c r="V99" s="928"/>
      <c r="W99" s="928"/>
    </row>
    <row r="100" spans="1:23">
      <c r="A100" s="2384"/>
      <c r="B100" s="2075"/>
      <c r="C100" s="2054"/>
      <c r="D100" s="2250"/>
      <c r="E100" s="2025"/>
      <c r="F100" s="2063"/>
      <c r="G100" s="994" t="s">
        <v>12</v>
      </c>
      <c r="H100" s="995">
        <f>SUM(H98,H99)</f>
        <v>500.8</v>
      </c>
      <c r="I100" s="995">
        <f>SUM(I98,I99)</f>
        <v>500.8</v>
      </c>
      <c r="J100" s="995">
        <f t="shared" ref="J100:M100" si="30">J98</f>
        <v>0</v>
      </c>
      <c r="K100" s="995">
        <f t="shared" si="30"/>
        <v>0</v>
      </c>
      <c r="L100" s="995">
        <f t="shared" si="30"/>
        <v>369.8</v>
      </c>
      <c r="M100" s="995">
        <f t="shared" si="30"/>
        <v>369.8</v>
      </c>
      <c r="N100" s="3159"/>
      <c r="O100" s="149"/>
      <c r="P100" s="149"/>
      <c r="Q100" s="150"/>
      <c r="R100" s="928"/>
      <c r="S100" s="928"/>
      <c r="T100" s="928"/>
      <c r="U100" s="928"/>
      <c r="V100" s="928"/>
      <c r="W100" s="928"/>
    </row>
    <row r="101" spans="1:23" ht="63.75">
      <c r="A101" s="1774" t="s">
        <v>36</v>
      </c>
      <c r="B101" s="1821" t="s">
        <v>11</v>
      </c>
      <c r="C101" s="1775" t="s">
        <v>13</v>
      </c>
      <c r="D101" s="1823" t="s">
        <v>922</v>
      </c>
      <c r="E101" s="1822" t="s">
        <v>41</v>
      </c>
      <c r="F101" s="1822" t="s">
        <v>111</v>
      </c>
      <c r="G101" s="1824" t="s">
        <v>923</v>
      </c>
      <c r="H101" s="1826">
        <v>200</v>
      </c>
      <c r="I101" s="1826">
        <v>200</v>
      </c>
      <c r="J101" s="1826">
        <v>0</v>
      </c>
      <c r="K101" s="1826">
        <v>0</v>
      </c>
      <c r="L101" s="1829">
        <v>0</v>
      </c>
      <c r="M101" s="1826">
        <v>0</v>
      </c>
      <c r="N101" s="1797" t="s">
        <v>658</v>
      </c>
      <c r="O101" s="1798"/>
      <c r="P101" s="1798"/>
      <c r="Q101" s="1831"/>
      <c r="R101" s="928"/>
      <c r="S101" s="928"/>
      <c r="T101" s="928"/>
      <c r="U101" s="928"/>
      <c r="V101" s="928"/>
      <c r="W101" s="928"/>
    </row>
    <row r="102" spans="1:23">
      <c r="A102" s="1832"/>
      <c r="B102" s="1799"/>
      <c r="C102" s="1800"/>
      <c r="D102" s="1801"/>
      <c r="E102" s="1802"/>
      <c r="F102" s="1802"/>
      <c r="G102" s="1825" t="s">
        <v>12</v>
      </c>
      <c r="H102" s="1827">
        <f t="shared" ref="H102:M102" si="31">SUM(H101)</f>
        <v>200</v>
      </c>
      <c r="I102" s="1827">
        <f t="shared" si="31"/>
        <v>200</v>
      </c>
      <c r="J102" s="1827">
        <f t="shared" si="31"/>
        <v>0</v>
      </c>
      <c r="K102" s="1827">
        <f t="shared" si="31"/>
        <v>0</v>
      </c>
      <c r="L102" s="1830">
        <f t="shared" si="31"/>
        <v>0</v>
      </c>
      <c r="M102" s="1827">
        <f t="shared" si="31"/>
        <v>0</v>
      </c>
      <c r="N102" s="1803"/>
      <c r="O102" s="1804"/>
      <c r="P102" s="1804"/>
      <c r="Q102" s="1833"/>
      <c r="R102" s="928"/>
      <c r="S102" s="928"/>
      <c r="T102" s="928"/>
      <c r="U102" s="928"/>
      <c r="V102" s="928"/>
      <c r="W102" s="928"/>
    </row>
    <row r="103" spans="1:23" ht="13.5" thickBot="1">
      <c r="A103" s="966" t="s">
        <v>36</v>
      </c>
      <c r="B103" s="933" t="s">
        <v>11</v>
      </c>
      <c r="C103" s="3187" t="s">
        <v>14</v>
      </c>
      <c r="D103" s="3188"/>
      <c r="E103" s="3188"/>
      <c r="F103" s="3188"/>
      <c r="G103" s="3189"/>
      <c r="H103" s="1818">
        <f>SUM(H100,H102)</f>
        <v>700.8</v>
      </c>
      <c r="I103" s="1818">
        <f>SUM(I100,I102)</f>
        <v>700.8</v>
      </c>
      <c r="J103" s="974">
        <f>SUM(J93,J97,J100)</f>
        <v>0</v>
      </c>
      <c r="K103" s="974">
        <f>SUM(K93,K97,K100)</f>
        <v>0</v>
      </c>
      <c r="L103" s="974">
        <f>SUM(L93,L97,L100)</f>
        <v>369.8</v>
      </c>
      <c r="M103" s="1323">
        <f>SUM(M93,M97,M100)</f>
        <v>369.8</v>
      </c>
      <c r="N103" s="1271"/>
      <c r="O103" s="1219"/>
      <c r="P103" s="1219"/>
      <c r="Q103" s="1220"/>
      <c r="R103" s="928"/>
      <c r="S103" s="928"/>
      <c r="T103" s="928"/>
      <c r="U103" s="928"/>
      <c r="V103" s="928"/>
      <c r="W103" s="928"/>
    </row>
    <row r="104" spans="1:23" ht="13.5" thickBot="1">
      <c r="A104" s="911" t="s">
        <v>36</v>
      </c>
      <c r="B104" s="2117" t="s">
        <v>64</v>
      </c>
      <c r="C104" s="2118"/>
      <c r="D104" s="2118"/>
      <c r="E104" s="2118"/>
      <c r="F104" s="2118"/>
      <c r="G104" s="2797"/>
      <c r="H104" s="1817">
        <f>SUM(H103)</f>
        <v>700.8</v>
      </c>
      <c r="I104" s="1817">
        <f t="shared" ref="I104:M104" si="32">SUM(I103)</f>
        <v>700.8</v>
      </c>
      <c r="J104" s="1100">
        <f t="shared" si="32"/>
        <v>0</v>
      </c>
      <c r="K104" s="1100">
        <f t="shared" si="32"/>
        <v>0</v>
      </c>
      <c r="L104" s="1100">
        <f t="shared" si="32"/>
        <v>369.8</v>
      </c>
      <c r="M104" s="1100">
        <f t="shared" si="32"/>
        <v>369.8</v>
      </c>
      <c r="N104" s="952"/>
      <c r="O104" s="1221"/>
      <c r="P104" s="1221"/>
      <c r="Q104" s="1222"/>
      <c r="R104" s="928"/>
      <c r="S104" s="928"/>
      <c r="T104" s="928"/>
      <c r="U104" s="928"/>
      <c r="V104" s="928"/>
      <c r="W104" s="928"/>
    </row>
    <row r="105" spans="1:23" ht="13.5" thickBot="1">
      <c r="A105" s="1126" t="s">
        <v>11</v>
      </c>
      <c r="B105" s="3190" t="s">
        <v>671</v>
      </c>
      <c r="C105" s="3191"/>
      <c r="D105" s="3191"/>
      <c r="E105" s="3191"/>
      <c r="F105" s="3191"/>
      <c r="G105" s="3192"/>
      <c r="H105" s="1828">
        <f t="shared" ref="H105:M105" si="33">SUM(H50,H82,H95,H104)</f>
        <v>26988.699999999997</v>
      </c>
      <c r="I105" s="1828">
        <f t="shared" si="33"/>
        <v>26845.899999999998</v>
      </c>
      <c r="J105" s="1272">
        <f t="shared" si="33"/>
        <v>3014</v>
      </c>
      <c r="K105" s="1272">
        <f t="shared" si="33"/>
        <v>142.80000000000001</v>
      </c>
      <c r="L105" s="1272">
        <f t="shared" si="33"/>
        <v>26213.3</v>
      </c>
      <c r="M105" s="1272">
        <f t="shared" si="33"/>
        <v>26379.499999999996</v>
      </c>
      <c r="N105" s="1127"/>
      <c r="O105" s="1128"/>
      <c r="P105" s="1128"/>
      <c r="Q105" s="1129"/>
      <c r="R105" s="975"/>
      <c r="S105" s="975"/>
      <c r="T105" s="975"/>
      <c r="U105" s="975"/>
      <c r="V105" s="975"/>
      <c r="W105" s="975"/>
    </row>
    <row r="106" spans="1:23">
      <c r="A106" s="903"/>
      <c r="B106" s="904"/>
      <c r="C106" s="904"/>
      <c r="D106" s="904"/>
      <c r="E106" s="904"/>
      <c r="F106" s="927"/>
      <c r="G106" s="927"/>
      <c r="H106" s="927"/>
      <c r="I106" s="927"/>
      <c r="J106" s="927"/>
      <c r="K106" s="927"/>
      <c r="L106" s="927"/>
      <c r="M106" s="927"/>
      <c r="N106" s="906"/>
      <c r="O106" s="906"/>
      <c r="P106" s="906"/>
      <c r="Q106" s="906"/>
      <c r="R106" s="975"/>
      <c r="S106" s="975"/>
      <c r="T106" s="975"/>
      <c r="U106" s="975"/>
      <c r="V106" s="975"/>
      <c r="W106" s="975"/>
    </row>
    <row r="107" spans="1:23" ht="16.5" thickBot="1">
      <c r="A107" s="902"/>
      <c r="B107" s="902"/>
      <c r="C107" s="905"/>
      <c r="D107" s="976"/>
      <c r="E107" s="954"/>
      <c r="F107" s="3193" t="s">
        <v>16</v>
      </c>
      <c r="G107" s="3193"/>
      <c r="H107" s="3193"/>
      <c r="I107" s="3193"/>
      <c r="J107" s="3193"/>
      <c r="K107" s="3193"/>
      <c r="L107" s="3193"/>
      <c r="M107" s="3193"/>
      <c r="N107" s="902"/>
      <c r="O107" s="953"/>
      <c r="P107" s="902"/>
      <c r="Q107" s="902"/>
      <c r="R107" s="975"/>
      <c r="S107" s="975"/>
      <c r="T107" s="975"/>
      <c r="U107" s="975"/>
      <c r="V107" s="975"/>
      <c r="W107" s="975"/>
    </row>
    <row r="108" spans="1:23" ht="43.15" customHeight="1" thickBot="1">
      <c r="A108" s="902"/>
      <c r="B108" s="902"/>
      <c r="C108" s="2143" t="s">
        <v>17</v>
      </c>
      <c r="D108" s="2803"/>
      <c r="E108" s="2803"/>
      <c r="F108" s="2803"/>
      <c r="G108" s="2804"/>
      <c r="H108" s="2002" t="s">
        <v>698</v>
      </c>
      <c r="I108" s="2003"/>
      <c r="J108" s="2003"/>
      <c r="K108" s="2004"/>
      <c r="L108" s="928"/>
      <c r="M108" s="928"/>
      <c r="N108" s="902"/>
      <c r="O108" s="953"/>
      <c r="P108" s="902"/>
      <c r="Q108" s="902"/>
      <c r="R108" s="975"/>
      <c r="S108" s="975"/>
      <c r="T108" s="975"/>
      <c r="U108" s="975"/>
      <c r="V108" s="975"/>
      <c r="W108" s="975"/>
    </row>
    <row r="109" spans="1:23" ht="13.5" thickBot="1">
      <c r="A109" s="902"/>
      <c r="B109" s="902"/>
      <c r="C109" s="2813" t="s">
        <v>18</v>
      </c>
      <c r="D109" s="2814"/>
      <c r="E109" s="2814"/>
      <c r="F109" s="2814"/>
      <c r="G109" s="2815"/>
      <c r="H109" s="3198">
        <f>H110+H111+H112+H113+H114+H115+H116+H117</f>
        <v>26988.7</v>
      </c>
      <c r="I109" s="3199"/>
      <c r="J109" s="3199"/>
      <c r="K109" s="3200"/>
      <c r="L109" s="928"/>
      <c r="M109" s="928"/>
      <c r="N109" s="902"/>
      <c r="O109" s="953"/>
      <c r="P109" s="902"/>
      <c r="Q109" s="902"/>
      <c r="R109" s="928"/>
      <c r="S109" s="928"/>
      <c r="T109" s="928"/>
      <c r="U109" s="928"/>
      <c r="V109" s="928"/>
      <c r="W109" s="928"/>
    </row>
    <row r="110" spans="1:23">
      <c r="A110" s="902"/>
      <c r="B110" s="902"/>
      <c r="C110" s="2816" t="s">
        <v>65</v>
      </c>
      <c r="D110" s="2817"/>
      <c r="E110" s="2817"/>
      <c r="F110" s="2817"/>
      <c r="G110" s="2818"/>
      <c r="H110" s="3201">
        <v>8299.7999999999993</v>
      </c>
      <c r="I110" s="3201"/>
      <c r="J110" s="3201"/>
      <c r="K110" s="3202"/>
      <c r="L110" s="928"/>
      <c r="M110" s="928"/>
      <c r="N110" s="902"/>
      <c r="O110" s="953"/>
      <c r="P110" s="902"/>
      <c r="Q110" s="902"/>
      <c r="R110" s="928"/>
      <c r="S110" s="928"/>
      <c r="T110" s="928"/>
      <c r="U110" s="928"/>
      <c r="V110" s="928"/>
      <c r="W110" s="928"/>
    </row>
    <row r="111" spans="1:23">
      <c r="A111" s="902"/>
      <c r="B111" s="902"/>
      <c r="C111" s="2131" t="s">
        <v>672</v>
      </c>
      <c r="D111" s="2811"/>
      <c r="E111" s="2811"/>
      <c r="F111" s="2811"/>
      <c r="G111" s="2812"/>
      <c r="H111" s="3194">
        <v>112.7</v>
      </c>
      <c r="I111" s="3194"/>
      <c r="J111" s="3194"/>
      <c r="K111" s="3195"/>
      <c r="L111" s="1130"/>
      <c r="M111" s="928"/>
      <c r="N111" s="902"/>
      <c r="O111" s="953"/>
      <c r="P111" s="902"/>
      <c r="Q111" s="902"/>
      <c r="R111" s="928"/>
      <c r="S111" s="928"/>
      <c r="T111" s="928"/>
      <c r="U111" s="928"/>
      <c r="V111" s="928"/>
      <c r="W111" s="928"/>
    </row>
    <row r="112" spans="1:23">
      <c r="A112" s="902"/>
      <c r="B112" s="902"/>
      <c r="C112" s="2131" t="s">
        <v>673</v>
      </c>
      <c r="D112" s="2811"/>
      <c r="E112" s="2811"/>
      <c r="F112" s="2811"/>
      <c r="G112" s="2812"/>
      <c r="H112" s="3194">
        <v>185.4</v>
      </c>
      <c r="I112" s="3194"/>
      <c r="J112" s="3194"/>
      <c r="K112" s="3195"/>
      <c r="L112" s="928"/>
      <c r="M112" s="928"/>
      <c r="N112" s="902"/>
      <c r="O112" s="953"/>
      <c r="P112" s="902"/>
      <c r="Q112" s="902"/>
      <c r="R112" s="928"/>
      <c r="S112" s="928"/>
      <c r="T112" s="928"/>
      <c r="U112" s="928"/>
      <c r="V112" s="928"/>
      <c r="W112" s="928"/>
    </row>
    <row r="113" spans="1:23">
      <c r="A113" s="902"/>
      <c r="B113" s="902"/>
      <c r="C113" s="2131" t="s">
        <v>674</v>
      </c>
      <c r="D113" s="2811"/>
      <c r="E113" s="2811"/>
      <c r="F113" s="2811"/>
      <c r="G113" s="2812"/>
      <c r="H113" s="3196">
        <v>2544.1</v>
      </c>
      <c r="I113" s="3196"/>
      <c r="J113" s="3196"/>
      <c r="K113" s="3197"/>
      <c r="L113" s="928"/>
      <c r="M113" s="928"/>
      <c r="N113" s="902"/>
      <c r="O113" s="953"/>
      <c r="P113" s="902"/>
      <c r="Q113" s="902"/>
      <c r="R113" s="928"/>
      <c r="S113" s="928"/>
      <c r="T113" s="928"/>
      <c r="U113" s="928"/>
      <c r="V113" s="928"/>
      <c r="W113" s="928"/>
    </row>
    <row r="114" spans="1:23">
      <c r="A114" s="902"/>
      <c r="B114" s="902"/>
      <c r="C114" s="2131" t="s">
        <v>675</v>
      </c>
      <c r="D114" s="2811"/>
      <c r="E114" s="2811"/>
      <c r="F114" s="2811"/>
      <c r="G114" s="2812"/>
      <c r="H114" s="3194">
        <v>61.5</v>
      </c>
      <c r="I114" s="3194"/>
      <c r="J114" s="3194"/>
      <c r="K114" s="3195"/>
      <c r="L114" s="928"/>
      <c r="M114" s="928"/>
      <c r="N114" s="902"/>
      <c r="O114" s="953"/>
      <c r="P114" s="902"/>
      <c r="Q114" s="902"/>
      <c r="R114" s="928"/>
      <c r="S114" s="928"/>
      <c r="T114" s="928"/>
      <c r="U114" s="928"/>
      <c r="V114" s="928"/>
      <c r="W114" s="928"/>
    </row>
    <row r="115" spans="1:23">
      <c r="A115" s="902"/>
      <c r="B115" s="902"/>
      <c r="C115" s="2131" t="s">
        <v>131</v>
      </c>
      <c r="D115" s="2811"/>
      <c r="E115" s="2811"/>
      <c r="F115" s="2811"/>
      <c r="G115" s="2812"/>
      <c r="H115" s="3196">
        <v>15756.9</v>
      </c>
      <c r="I115" s="3196"/>
      <c r="J115" s="3196"/>
      <c r="K115" s="3197"/>
      <c r="L115" s="928"/>
      <c r="M115" s="928"/>
      <c r="N115" s="902"/>
      <c r="O115" s="953"/>
      <c r="P115" s="902"/>
      <c r="Q115" s="902"/>
      <c r="R115" s="928"/>
      <c r="S115" s="928"/>
      <c r="T115" s="928"/>
      <c r="U115" s="928"/>
      <c r="V115" s="928"/>
      <c r="W115" s="928"/>
    </row>
    <row r="116" spans="1:23">
      <c r="A116" s="902"/>
      <c r="B116" s="902"/>
      <c r="C116" s="2131" t="s">
        <v>67</v>
      </c>
      <c r="D116" s="2811"/>
      <c r="E116" s="2811"/>
      <c r="F116" s="2811"/>
      <c r="G116" s="2812"/>
      <c r="H116" s="3194">
        <v>0</v>
      </c>
      <c r="I116" s="2165"/>
      <c r="J116" s="2165"/>
      <c r="K116" s="2166"/>
      <c r="L116" s="928"/>
      <c r="M116" s="928"/>
      <c r="N116" s="902"/>
      <c r="O116" s="953"/>
      <c r="P116" s="902"/>
      <c r="Q116" s="902"/>
      <c r="R116" s="928"/>
      <c r="S116" s="928"/>
      <c r="T116" s="928"/>
      <c r="U116" s="928"/>
      <c r="V116" s="928"/>
      <c r="W116" s="928"/>
    </row>
    <row r="117" spans="1:23" ht="13.5" thickBot="1">
      <c r="A117" s="902"/>
      <c r="B117" s="902"/>
      <c r="C117" s="2832" t="s">
        <v>676</v>
      </c>
      <c r="D117" s="2833"/>
      <c r="E117" s="2833"/>
      <c r="F117" s="2833"/>
      <c r="G117" s="2834"/>
      <c r="H117" s="3208">
        <v>28.3</v>
      </c>
      <c r="I117" s="2171"/>
      <c r="J117" s="2171"/>
      <c r="K117" s="2172"/>
      <c r="L117" s="928"/>
      <c r="M117" s="928"/>
      <c r="N117" s="902"/>
      <c r="O117" s="953"/>
      <c r="P117" s="902"/>
      <c r="Q117" s="902"/>
      <c r="R117" s="928"/>
      <c r="S117" s="928"/>
      <c r="T117" s="928"/>
      <c r="U117" s="928"/>
      <c r="V117" s="928"/>
      <c r="W117" s="928"/>
    </row>
    <row r="118" spans="1:23" ht="13.5" thickBot="1">
      <c r="A118" s="902"/>
      <c r="B118" s="902"/>
      <c r="C118" s="2813" t="s">
        <v>19</v>
      </c>
      <c r="D118" s="2814"/>
      <c r="E118" s="2814"/>
      <c r="F118" s="2814"/>
      <c r="G118" s="2815"/>
      <c r="H118" s="3203">
        <f>H119*1</f>
        <v>0</v>
      </c>
      <c r="I118" s="3204"/>
      <c r="J118" s="3204"/>
      <c r="K118" s="3205"/>
      <c r="L118" s="928"/>
      <c r="M118" s="928"/>
      <c r="N118" s="902"/>
      <c r="O118" s="953"/>
      <c r="P118" s="902"/>
      <c r="Q118" s="902"/>
      <c r="R118" s="928"/>
      <c r="S118" s="928"/>
      <c r="T118" s="928"/>
      <c r="U118" s="928"/>
      <c r="V118" s="928"/>
      <c r="W118" s="928"/>
    </row>
    <row r="119" spans="1:23" ht="13.5" thickBot="1">
      <c r="A119" s="902"/>
      <c r="B119" s="902"/>
      <c r="C119" s="2822" t="s">
        <v>69</v>
      </c>
      <c r="D119" s="2823"/>
      <c r="E119" s="2823"/>
      <c r="F119" s="2823"/>
      <c r="G119" s="2824"/>
      <c r="H119" s="3194">
        <v>0</v>
      </c>
      <c r="I119" s="3194"/>
      <c r="J119" s="3194"/>
      <c r="K119" s="3195"/>
      <c r="L119" s="928"/>
      <c r="M119" s="928"/>
      <c r="N119" s="902"/>
      <c r="O119" s="953"/>
      <c r="P119" s="902"/>
      <c r="Q119" s="902"/>
      <c r="R119" s="928"/>
      <c r="S119" s="928"/>
      <c r="T119" s="928"/>
      <c r="U119" s="928"/>
      <c r="V119" s="928"/>
      <c r="W119" s="928"/>
    </row>
    <row r="120" spans="1:23" ht="13.5" thickBot="1">
      <c r="A120" s="902"/>
      <c r="B120" s="902"/>
      <c r="C120" s="2828" t="s">
        <v>20</v>
      </c>
      <c r="D120" s="2829"/>
      <c r="E120" s="2829"/>
      <c r="F120" s="2829"/>
      <c r="G120" s="2830"/>
      <c r="H120" s="3206">
        <f>H118+H109</f>
        <v>26988.7</v>
      </c>
      <c r="I120" s="3206"/>
      <c r="J120" s="3206"/>
      <c r="K120" s="3207"/>
      <c r="L120" s="902"/>
      <c r="M120" s="902"/>
      <c r="N120" s="902"/>
      <c r="O120" s="953"/>
      <c r="P120" s="902"/>
      <c r="Q120" s="902"/>
      <c r="R120" s="928"/>
      <c r="S120" s="928"/>
      <c r="T120" s="928"/>
      <c r="U120" s="928"/>
      <c r="V120" s="928"/>
      <c r="W120" s="928"/>
    </row>
  </sheetData>
  <mergeCells count="223">
    <mergeCell ref="C118:G118"/>
    <mergeCell ref="H118:K118"/>
    <mergeCell ref="C119:G119"/>
    <mergeCell ref="H119:K119"/>
    <mergeCell ref="C120:G120"/>
    <mergeCell ref="H120:K120"/>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09:G109"/>
    <mergeCell ref="H109:K109"/>
    <mergeCell ref="C110:G110"/>
    <mergeCell ref="H110:K110"/>
    <mergeCell ref="C111:G111"/>
    <mergeCell ref="H111:K111"/>
    <mergeCell ref="C103:G103"/>
    <mergeCell ref="B104:G104"/>
    <mergeCell ref="B105:G105"/>
    <mergeCell ref="F107:M107"/>
    <mergeCell ref="C108:G108"/>
    <mergeCell ref="H108:K108"/>
    <mergeCell ref="B95:G95"/>
    <mergeCell ref="B96:Q96"/>
    <mergeCell ref="C97:Q97"/>
    <mergeCell ref="A98:A100"/>
    <mergeCell ref="B98:B100"/>
    <mergeCell ref="C98:C100"/>
    <mergeCell ref="D98:D100"/>
    <mergeCell ref="E98:E100"/>
    <mergeCell ref="F98:F100"/>
    <mergeCell ref="N98:N100"/>
    <mergeCell ref="C92:C93"/>
    <mergeCell ref="D92:D93"/>
    <mergeCell ref="E92:E93"/>
    <mergeCell ref="F92:F93"/>
    <mergeCell ref="N92:N93"/>
    <mergeCell ref="C94:G94"/>
    <mergeCell ref="C88:C91"/>
    <mergeCell ref="D88:D91"/>
    <mergeCell ref="E88:E91"/>
    <mergeCell ref="F88:F91"/>
    <mergeCell ref="N88:N89"/>
    <mergeCell ref="N90:N91"/>
    <mergeCell ref="N79:N80"/>
    <mergeCell ref="C81:G81"/>
    <mergeCell ref="B82:G82"/>
    <mergeCell ref="B83:Q83"/>
    <mergeCell ref="C84:Q84"/>
    <mergeCell ref="C85:C87"/>
    <mergeCell ref="D85:D87"/>
    <mergeCell ref="E85:E87"/>
    <mergeCell ref="F85:F87"/>
    <mergeCell ref="N85:N87"/>
    <mergeCell ref="A79:A80"/>
    <mergeCell ref="B79:B80"/>
    <mergeCell ref="C79:C80"/>
    <mergeCell ref="D79:D80"/>
    <mergeCell ref="E79:E80"/>
    <mergeCell ref="F79:F80"/>
    <mergeCell ref="N75:N76"/>
    <mergeCell ref="A77:A78"/>
    <mergeCell ref="B77:B78"/>
    <mergeCell ref="C77:C78"/>
    <mergeCell ref="D77:D78"/>
    <mergeCell ref="E77:E78"/>
    <mergeCell ref="F77:F78"/>
    <mergeCell ref="N77:N78"/>
    <mergeCell ref="A75:A76"/>
    <mergeCell ref="B75:B76"/>
    <mergeCell ref="C75:C76"/>
    <mergeCell ref="D75:D76"/>
    <mergeCell ref="E75:E76"/>
    <mergeCell ref="F75:F76"/>
    <mergeCell ref="C70:C72"/>
    <mergeCell ref="D70:D72"/>
    <mergeCell ref="E70:E72"/>
    <mergeCell ref="N71:N72"/>
    <mergeCell ref="C73:G73"/>
    <mergeCell ref="C74:Q74"/>
    <mergeCell ref="C63:G63"/>
    <mergeCell ref="C64:Q64"/>
    <mergeCell ref="C65:C69"/>
    <mergeCell ref="D65:D69"/>
    <mergeCell ref="E65:E69"/>
    <mergeCell ref="N67:N69"/>
    <mergeCell ref="N57:N58"/>
    <mergeCell ref="C59:C62"/>
    <mergeCell ref="D59:D62"/>
    <mergeCell ref="E59:E62"/>
    <mergeCell ref="F59:F62"/>
    <mergeCell ref="N61:N62"/>
    <mergeCell ref="N47:N48"/>
    <mergeCell ref="C49:G49"/>
    <mergeCell ref="B50:G50"/>
    <mergeCell ref="B51:Q51"/>
    <mergeCell ref="C52:Q52"/>
    <mergeCell ref="C53:C58"/>
    <mergeCell ref="D53:D58"/>
    <mergeCell ref="E53:E58"/>
    <mergeCell ref="F53:F58"/>
    <mergeCell ref="N53:N54"/>
    <mergeCell ref="C40:Q40"/>
    <mergeCell ref="A41:A42"/>
    <mergeCell ref="B41:B42"/>
    <mergeCell ref="C41:C42"/>
    <mergeCell ref="D41:D42"/>
    <mergeCell ref="E41:E42"/>
    <mergeCell ref="F41:F42"/>
    <mergeCell ref="N41:N42"/>
    <mergeCell ref="A47:A48"/>
    <mergeCell ref="B47:B48"/>
    <mergeCell ref="C47:C48"/>
    <mergeCell ref="D47:D48"/>
    <mergeCell ref="E47:E48"/>
    <mergeCell ref="F47:F48"/>
    <mergeCell ref="C43:G43"/>
    <mergeCell ref="C44:Q44"/>
    <mergeCell ref="A45:A46"/>
    <mergeCell ref="B45:B46"/>
    <mergeCell ref="C45:C46"/>
    <mergeCell ref="D45:D46"/>
    <mergeCell ref="E45:E46"/>
    <mergeCell ref="F45:F46"/>
    <mergeCell ref="N45:N46"/>
    <mergeCell ref="C35:G35"/>
    <mergeCell ref="C36:Q36"/>
    <mergeCell ref="A37:A38"/>
    <mergeCell ref="B37:B38"/>
    <mergeCell ref="D37:D38"/>
    <mergeCell ref="E37:E38"/>
    <mergeCell ref="F37:F38"/>
    <mergeCell ref="N37:N38"/>
    <mergeCell ref="C39:G39"/>
    <mergeCell ref="N29:N30"/>
    <mergeCell ref="D31:D32"/>
    <mergeCell ref="E31:E32"/>
    <mergeCell ref="F31:F32"/>
    <mergeCell ref="N31:N32"/>
    <mergeCell ref="A33:A34"/>
    <mergeCell ref="B33:B34"/>
    <mergeCell ref="C33:C34"/>
    <mergeCell ref="D33:D34"/>
    <mergeCell ref="E33:E34"/>
    <mergeCell ref="A29:A30"/>
    <mergeCell ref="B29:B30"/>
    <mergeCell ref="C29:C30"/>
    <mergeCell ref="D29:D30"/>
    <mergeCell ref="E29:E30"/>
    <mergeCell ref="F29:F30"/>
    <mergeCell ref="F33:F34"/>
    <mergeCell ref="N33:N34"/>
    <mergeCell ref="C25:G25"/>
    <mergeCell ref="C26:Q26"/>
    <mergeCell ref="A27:A28"/>
    <mergeCell ref="B27:B28"/>
    <mergeCell ref="C27:C28"/>
    <mergeCell ref="D27:D28"/>
    <mergeCell ref="E27:E28"/>
    <mergeCell ref="F27:F28"/>
    <mergeCell ref="N27:N28"/>
    <mergeCell ref="C21:C22"/>
    <mergeCell ref="D21:D22"/>
    <mergeCell ref="E21:E22"/>
    <mergeCell ref="F21:F22"/>
    <mergeCell ref="N21:N22"/>
    <mergeCell ref="C23:C24"/>
    <mergeCell ref="D23:D24"/>
    <mergeCell ref="E23:E24"/>
    <mergeCell ref="F23:F24"/>
    <mergeCell ref="N23:N24"/>
    <mergeCell ref="C16:C18"/>
    <mergeCell ref="D16:D18"/>
    <mergeCell ref="E16:E18"/>
    <mergeCell ref="F16:F18"/>
    <mergeCell ref="N16:N18"/>
    <mergeCell ref="C19:C20"/>
    <mergeCell ref="D19:D20"/>
    <mergeCell ref="E19:E20"/>
    <mergeCell ref="F19:F20"/>
    <mergeCell ref="N19:N20"/>
    <mergeCell ref="D11:D12"/>
    <mergeCell ref="E11:E12"/>
    <mergeCell ref="N11:N12"/>
    <mergeCell ref="C13:C15"/>
    <mergeCell ref="D13:D15"/>
    <mergeCell ref="E13:E15"/>
    <mergeCell ref="F13:F15"/>
    <mergeCell ref="N13:N15"/>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Įvardinti diapazonai</vt:lpstr>
      </vt:variant>
      <vt:variant>
        <vt:i4>5</vt:i4>
      </vt:variant>
    </vt:vector>
  </HeadingPairs>
  <TitlesOfParts>
    <vt:vector size="15" baseType="lpstr">
      <vt:lpstr>01</vt:lpstr>
      <vt:lpstr>02</vt:lpstr>
      <vt:lpstr>04</vt:lpstr>
      <vt:lpstr>08</vt:lpstr>
      <vt:lpstr>10</vt:lpstr>
      <vt:lpstr>11</vt:lpstr>
      <vt:lpstr>12</vt:lpstr>
      <vt:lpstr>13</vt:lpstr>
      <vt:lpstr>15</vt:lpstr>
      <vt:lpstr>Priemoniu vykdytoju kodai</vt:lpstr>
      <vt:lpstr>'01'!Print_Area</vt:lpstr>
      <vt:lpstr>'02'!Print_Area</vt:lpstr>
      <vt:lpstr>'04'!Print_Area</vt:lpstr>
      <vt:lpstr>'08'!Print_Area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2019-06-11T13:39:03Z</cp:lastPrinted>
  <dcterms:created xsi:type="dcterms:W3CDTF">1996-10-14T23:33:28Z</dcterms:created>
  <dcterms:modified xsi:type="dcterms:W3CDTF">2019-06-13T06:23:24Z</dcterms:modified>
</cp:coreProperties>
</file>