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grida3\Desktop\busima taryba\"/>
    </mc:Choice>
  </mc:AlternateContent>
  <bookViews>
    <workbookView xWindow="0" yWindow="0" windowWidth="23040" windowHeight="9372" activeTab="5"/>
  </bookViews>
  <sheets>
    <sheet name="-1.4" sheetId="1" r:id="rId1"/>
    <sheet name="2.1" sheetId="2" r:id="rId2"/>
    <sheet name="2.2" sheetId="3" r:id="rId3"/>
    <sheet name="3.1" sheetId="4" r:id="rId4"/>
    <sheet name="3.2" sheetId="5" r:id="rId5"/>
    <sheet name="pagal metus" sheetId="6" r:id="rId6"/>
    <sheet name="pagal pareigybes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7" l="1"/>
  <c r="L5" i="7"/>
  <c r="L6" i="7"/>
  <c r="L7" i="7"/>
  <c r="L8" i="7"/>
  <c r="L3" i="7"/>
  <c r="L9" i="7" l="1"/>
  <c r="E11" i="2"/>
  <c r="J9" i="3" l="1"/>
  <c r="J10" i="3"/>
  <c r="J11" i="3"/>
  <c r="J12" i="3"/>
  <c r="J13" i="3"/>
  <c r="J14" i="3"/>
  <c r="J15" i="3"/>
  <c r="J16" i="3"/>
  <c r="J17" i="3"/>
  <c r="J18" i="3"/>
  <c r="J19" i="3"/>
  <c r="J7" i="3"/>
  <c r="J20" i="3" s="1"/>
  <c r="J8" i="3"/>
  <c r="J6" i="3"/>
  <c r="E10" i="6" l="1"/>
  <c r="E75" i="6"/>
  <c r="E30" i="6" l="1"/>
  <c r="E60" i="6"/>
  <c r="E45" i="6"/>
  <c r="E4" i="6" l="1"/>
  <c r="E15" i="6" s="1"/>
  <c r="H16" i="5"/>
  <c r="G16" i="5"/>
  <c r="F16" i="5"/>
  <c r="I16" i="5" s="1"/>
  <c r="H15" i="5"/>
  <c r="F15" i="5"/>
  <c r="G15" i="5" s="1"/>
  <c r="H14" i="5"/>
  <c r="F14" i="5"/>
  <c r="I14" i="5" s="1"/>
  <c r="H13" i="5"/>
  <c r="G13" i="5"/>
  <c r="F13" i="5"/>
  <c r="I13" i="5" s="1"/>
  <c r="J13" i="5" s="1"/>
  <c r="H10" i="5"/>
  <c r="F10" i="5"/>
  <c r="I10" i="5" s="1"/>
  <c r="E27" i="2"/>
  <c r="H27" i="2" s="1"/>
  <c r="E26" i="2"/>
  <c r="F26" i="2" s="1"/>
  <c r="I26" i="2" s="1"/>
  <c r="E22" i="2"/>
  <c r="H22" i="2" s="1"/>
  <c r="E21" i="2"/>
  <c r="H21" i="2" s="1"/>
  <c r="E17" i="2"/>
  <c r="F17" i="2" s="1"/>
  <c r="I17" i="2" s="1"/>
  <c r="E16" i="2"/>
  <c r="H16" i="2" s="1"/>
  <c r="E12" i="2"/>
  <c r="F12" i="2" s="1"/>
  <c r="G12" i="2" s="1"/>
  <c r="J12" i="2" s="1"/>
  <c r="E7" i="2"/>
  <c r="H7" i="2" s="1"/>
  <c r="E6" i="2"/>
  <c r="F6" i="2" s="1"/>
  <c r="I6" i="2" s="1"/>
  <c r="D43" i="1"/>
  <c r="E43" i="1" s="1"/>
  <c r="H43" i="1" s="1"/>
  <c r="K43" i="1" s="1"/>
  <c r="D42" i="1"/>
  <c r="D41" i="1"/>
  <c r="G41" i="1" s="1"/>
  <c r="D40" i="1"/>
  <c r="E40" i="1" s="1"/>
  <c r="E10" i="1"/>
  <c r="E41" i="1" l="1"/>
  <c r="H41" i="1" s="1"/>
  <c r="K41" i="1" s="1"/>
  <c r="G14" i="5"/>
  <c r="J14" i="5"/>
  <c r="J17" i="5" s="1"/>
  <c r="I15" i="5"/>
  <c r="J15" i="5" s="1"/>
  <c r="E78" i="6"/>
  <c r="J16" i="5"/>
  <c r="G10" i="5"/>
  <c r="J10" i="5" s="1"/>
  <c r="H12" i="2"/>
  <c r="F22" i="2"/>
  <c r="I22" i="2" s="1"/>
  <c r="F11" i="2"/>
  <c r="I11" i="2" s="1"/>
  <c r="F21" i="2"/>
  <c r="G21" i="2" s="1"/>
  <c r="J21" i="2" s="1"/>
  <c r="H11" i="2"/>
  <c r="G22" i="2"/>
  <c r="J22" i="2" s="1"/>
  <c r="G6" i="2"/>
  <c r="J6" i="2" s="1"/>
  <c r="G17" i="2"/>
  <c r="J17" i="2" s="1"/>
  <c r="G26" i="2"/>
  <c r="J26" i="2" s="1"/>
  <c r="H6" i="2"/>
  <c r="F7" i="2"/>
  <c r="I12" i="2"/>
  <c r="F16" i="2"/>
  <c r="H17" i="2"/>
  <c r="H26" i="2"/>
  <c r="F27" i="2"/>
  <c r="G40" i="1"/>
  <c r="G43" i="1"/>
  <c r="H40" i="1"/>
  <c r="K40" i="1" s="1"/>
  <c r="F40" i="1"/>
  <c r="I41" i="1"/>
  <c r="J41" i="1"/>
  <c r="L41" i="1" s="1"/>
  <c r="I43" i="1"/>
  <c r="F41" i="1"/>
  <c r="E42" i="1"/>
  <c r="H42" i="1" s="1"/>
  <c r="K42" i="1" s="1"/>
  <c r="G42" i="1"/>
  <c r="F43" i="1"/>
  <c r="J43" i="1"/>
  <c r="L43" i="1" s="1"/>
  <c r="F24" i="1"/>
  <c r="G24" i="1" s="1"/>
  <c r="F10" i="1"/>
  <c r="G10" i="1" s="1"/>
  <c r="G11" i="2" l="1"/>
  <c r="J11" i="2" s="1"/>
  <c r="J13" i="2" s="1"/>
  <c r="J23" i="2"/>
  <c r="I21" i="2"/>
  <c r="G27" i="2"/>
  <c r="J27" i="2" s="1"/>
  <c r="J28" i="2" s="1"/>
  <c r="I27" i="2"/>
  <c r="G16" i="2"/>
  <c r="J16" i="2" s="1"/>
  <c r="J18" i="2" s="1"/>
  <c r="I16" i="2"/>
  <c r="G7" i="2"/>
  <c r="J7" i="2" s="1"/>
  <c r="J8" i="2" s="1"/>
  <c r="J29" i="2" s="1"/>
  <c r="I7" i="2"/>
  <c r="J40" i="1"/>
  <c r="L40" i="1" s="1"/>
  <c r="I40" i="1"/>
  <c r="J42" i="1"/>
  <c r="L42" i="1" s="1"/>
  <c r="I42" i="1"/>
  <c r="F42" i="1"/>
  <c r="L44" i="1" l="1"/>
</calcChain>
</file>

<file path=xl/sharedStrings.xml><?xml version="1.0" encoding="utf-8"?>
<sst xmlns="http://schemas.openxmlformats.org/spreadsheetml/2006/main" count="423" uniqueCount="143">
  <si>
    <r>
      <t xml:space="preserve">1. uždavinys – </t>
    </r>
    <r>
      <rPr>
        <sz val="11"/>
        <color theme="1"/>
        <rFont val="Times New Roman"/>
        <family val="1"/>
        <charset val="186"/>
      </rPr>
      <t>plėsti Socialinių paslaugų centre teikiamas paslaugas ir gerinti jų kokybę.</t>
    </r>
  </si>
  <si>
    <t>Eil. Nr.</t>
  </si>
  <si>
    <t xml:space="preserve">Priemonė </t>
  </si>
  <si>
    <t>Įgyvendinimo pradžia</t>
  </si>
  <si>
    <t>Lėšų poreikis tūkst. Eur</t>
  </si>
  <si>
    <t>Atsakingas vykdytojas</t>
  </si>
  <si>
    <t>Pastabos</t>
  </si>
  <si>
    <t>1.</t>
  </si>
  <si>
    <t>1.1. vaikų užimtumo paslaugos vaikų dienos centre, kartu teikiant paslaugas ir šeimai,</t>
  </si>
  <si>
    <t>2018 m.</t>
  </si>
  <si>
    <t>23,8 tūkst. Eur SB</t>
  </si>
  <si>
    <t>PMSA,</t>
  </si>
  <si>
    <t>Plečiant paslaugų apimtį Vaikų užimtumo dienos centre steigiamas  papildomas 1 socialinio darbuotojo etatas.</t>
  </si>
  <si>
    <t>2016 m.</t>
  </si>
  <si>
    <t>2017 m.</t>
  </si>
  <si>
    <t>Socialinių paslaugų centras</t>
  </si>
  <si>
    <t xml:space="preserve"> 1.4. socialinių paslaugų kokybės gerinimas socialinės rizikos šeimoms didinant darbuotojų skaičių, tuo pačiu mažinant šeimų skaičių tenkančiam 1 darbuotojui,</t>
  </si>
  <si>
    <t xml:space="preserve">2017 m. </t>
  </si>
  <si>
    <t>83,7 tūkst. Eur (SB)</t>
  </si>
  <si>
    <t>2 etatai;</t>
  </si>
  <si>
    <t>138,4 tūkst. Eur (SB)</t>
  </si>
  <si>
    <t>2.</t>
  </si>
  <si>
    <t>2.2.nuomoti ir išlaikyti gyvenamąjį plotą atitinkantį reikalavimus.</t>
  </si>
  <si>
    <t>3.</t>
  </si>
  <si>
    <t>3.1. Plėtoti globėjų (rūpintojų), įtėvių šeimoms ir šeimynoms paieškos, rengimo, atrankos, konsultavimo ir reikiamos pagalbos jiems teikimą. Paieškai naudojant naujas viešinimo formas.</t>
  </si>
  <si>
    <t>16,0 tūkst. Eur</t>
  </si>
  <si>
    <t>Kiekvienais metais skiriant po 4,0 tūkst. Eur. socialinei reklamai (lauko reklama, internetinė reklama, filmai, plakatai).</t>
  </si>
  <si>
    <t xml:space="preserve">3.2. Globėjų (rūpintojų), įtėvių mokymai per GIMK programą,  pagalbos teikimas komandiniu principu. </t>
  </si>
  <si>
    <t xml:space="preserve">2016 m.  </t>
  </si>
  <si>
    <t>41,9       tūkst. Eur</t>
  </si>
  <si>
    <t xml:space="preserve"> Socialinių paslaugų centras</t>
  </si>
  <si>
    <t>Įsteigti 1 psichologo etatą</t>
  </si>
  <si>
    <t>Pareigos</t>
  </si>
  <si>
    <t>Etatai</t>
  </si>
  <si>
    <t>Tarnybinio 
atlyginimo koeficientas</t>
  </si>
  <si>
    <t>DU už 1 mėn.</t>
  </si>
  <si>
    <t>DU už 12 mėn.</t>
  </si>
  <si>
    <t xml:space="preserve">
DU
</t>
  </si>
  <si>
    <t>Sodra
 30,98%</t>
  </si>
  <si>
    <t>DU +  Sodra</t>
  </si>
  <si>
    <t>Dienos centro
 socialinis darbuotojas</t>
  </si>
  <si>
    <t>DU + Sodra</t>
  </si>
  <si>
    <t>660,27 x 12 = 7923,24 Eur</t>
  </si>
  <si>
    <t xml:space="preserve">2019 m. </t>
  </si>
  <si>
    <t>2020 m.</t>
  </si>
  <si>
    <t>Viso už 2018-2020 m. 23769,72 Eur</t>
  </si>
  <si>
    <t>Soc.darbuotojas darbui su soc.rizikos šeimomis</t>
  </si>
  <si>
    <t>15,0 + 25 proc.</t>
  </si>
  <si>
    <t>1743,68 x 12 = 20924,16 Eur</t>
  </si>
  <si>
    <t>Viso už 2017-2020 m. 83696,64 Eur</t>
  </si>
  <si>
    <t>1.5. socialinių paslaugų kokybės
 gerinimas socialinių įgūdžių stokojančioms šeimoms didinant socialinių darbuotojų padėjėjų skaičių;</t>
  </si>
  <si>
    <t>Kasmet po 2 Socialinio darbuotojo padėjėjo etatus</t>
  </si>
  <si>
    <t>DU 2017-2020 m.</t>
  </si>
  <si>
    <t>Socialinio darbuotojo padėjėjas</t>
  </si>
  <si>
    <t>2019 m.</t>
  </si>
  <si>
    <t>Viso:</t>
  </si>
  <si>
    <t>Socialinio darbuotojo
 padėjėjas</t>
  </si>
  <si>
    <t>Viso 2017-2020 m.:</t>
  </si>
  <si>
    <t>2. uždavinys – įkurti ir teikti bendruomenines paslaugas, vaikams likusiems be tėvų globos</t>
  </si>
  <si>
    <t>2.1.šioms paslaugoms
 užtikrinti įsteigti reikalingų darbuotojų etatus;</t>
  </si>
  <si>
    <t>PMSA,
Socialinių paslaugų centras</t>
  </si>
  <si>
    <t>Viename nuomojamame
 bute gyvens 6 vaikai. 
(2 socialiniai darbuotojai ir 4 socialinio darbuotojo padėjėjai)</t>
  </si>
  <si>
    <t>DU už 2016 m. IV ketv.</t>
  </si>
  <si>
    <t>Socialinis darbuotojas</t>
  </si>
  <si>
    <t>DU už 2017 m.</t>
  </si>
  <si>
    <t>DU už 2018 m.</t>
  </si>
  <si>
    <t>DU už 2019 m.</t>
  </si>
  <si>
    <t>DU už 2020 m.</t>
  </si>
  <si>
    <t xml:space="preserve">PMSA,
Socialinių paslaugų centras
</t>
  </si>
  <si>
    <t>Kasmet  nuomojamuose 
butuose apgyvendinti po 6 vaikus</t>
  </si>
  <si>
    <t>Vieno buto įrengimas 19103,93</t>
  </si>
  <si>
    <t>Vieno buto įrengimas 19103,93 Eur</t>
  </si>
  <si>
    <t>2016 m. IV ketvirtis</t>
  </si>
  <si>
    <t>1 butas</t>
  </si>
  <si>
    <t>2 butas</t>
  </si>
  <si>
    <t>3 butas</t>
  </si>
  <si>
    <t>4 butas</t>
  </si>
  <si>
    <t>Nuomoti ir išlaikyti butą 17280,00 Eur (už 3 butus)</t>
  </si>
  <si>
    <t>Nuomoti ir išlaikyti butą 11520,00 Eur (už 2 butus)</t>
  </si>
  <si>
    <t>Nuomoti ir išlaikyti butą 1440,00 Eur</t>
  </si>
  <si>
    <t>Nuomoti ir išlaikyti butą 23040,00 Eur (už 4 butus)</t>
  </si>
  <si>
    <t>5 butas</t>
  </si>
  <si>
    <t>Nuomoti ir išlaikyti butą 28800,00 Eur (už 5 butus)</t>
  </si>
  <si>
    <t>Automoblis 20000,00 Eur</t>
  </si>
  <si>
    <t>6 vaikų maitinimas 1746,00 Eur</t>
  </si>
  <si>
    <t>12 vaikų maitinimas 13972,00 Eur</t>
  </si>
  <si>
    <t>18 vaikų maitinimas 20958,00 Eur</t>
  </si>
  <si>
    <t>24 vaikų maitinimas 27944,00 Eur</t>
  </si>
  <si>
    <t>30 vaikų maitinimas 34931,00 Eur</t>
  </si>
  <si>
    <t xml:space="preserve">2017 - 2020 m. </t>
  </si>
  <si>
    <t>Socialinių paslaugų centras be papildomų resursų
nesugebės administruoti šių funkcijų: Poreikis: viešųjų 
pirkimų specialistas (dabar Centras jo neturi), vairuotojas, 
apskaitininkas, pagalbinis darbininkas (stalius, 
santechnikas, elektrikas viename asmenyje), 
ryšių išlaidos, kanceliarija - 25000,00 metams, kvalifikacijos kėlimas ir kt.</t>
  </si>
  <si>
    <t>Iš viso:</t>
  </si>
  <si>
    <t xml:space="preserve">     
        3. uždavinys -  Skatinti vaikų globą (rūpybą)  šeimoje ir įvaikinimą bei teikti pagalbą globėjų šeimoms. 
</t>
  </si>
  <si>
    <t xml:space="preserve">2018 m.  </t>
  </si>
  <si>
    <t>4000,00 Eur socialinė reklama (lauko reklama, internetinė reklama, filmai, plakatai)</t>
  </si>
  <si>
    <t xml:space="preserve">  3. uždavinys -  Skatinti vaikų globą (rūpybą)  šeimoje ir įvaikinimą bei teikti pagalbą globėjų šeimoms. </t>
  </si>
  <si>
    <t>Psichologas</t>
  </si>
  <si>
    <t>DU+Sodra</t>
  </si>
  <si>
    <t>DU už 2016 m. II-IV ketvr.</t>
  </si>
  <si>
    <t>2016 m.
 II-IV ketvr.</t>
  </si>
  <si>
    <t xml:space="preserve">2016 m. </t>
  </si>
  <si>
    <t>Punktas 2.1</t>
  </si>
  <si>
    <t xml:space="preserve">Punktas 2.2 </t>
  </si>
  <si>
    <t>2016 m. IV ketvr.</t>
  </si>
  <si>
    <t>Vieno buto įrengimas</t>
  </si>
  <si>
    <t xml:space="preserve">Nuomoti ir išlaikyti butą </t>
  </si>
  <si>
    <t>6 vaikų maitinimas</t>
  </si>
  <si>
    <t>Punktas 3.2</t>
  </si>
  <si>
    <t>2016 m.II- IV ketvr.</t>
  </si>
  <si>
    <t>Iš viso 2016 m.:</t>
  </si>
  <si>
    <t>Eur</t>
  </si>
  <si>
    <t xml:space="preserve">Punktas 1.4 </t>
  </si>
  <si>
    <t>Soc. darbuotojas darbui su soc. rizikos asmenimis</t>
  </si>
  <si>
    <t>Punktas 1.5</t>
  </si>
  <si>
    <t>Punktas 2.2</t>
  </si>
  <si>
    <t>Nuomoti ir išlaikyti butą (už 2 butus)</t>
  </si>
  <si>
    <t>12 vaikų maitinimas</t>
  </si>
  <si>
    <t>Punktas 3.1</t>
  </si>
  <si>
    <t>Socialinė reklama</t>
  </si>
  <si>
    <t>Punktas 1.1</t>
  </si>
  <si>
    <t>Dienos centro soc.darbuotojas</t>
  </si>
  <si>
    <t>Nuomoti ir išlaikyti butą (už 3 butus)</t>
  </si>
  <si>
    <t>18 vaikų maitinimas</t>
  </si>
  <si>
    <t>Nuomoti ir išlaikyti butą (už 4 butus)</t>
  </si>
  <si>
    <t>24 vaikų maitinimas</t>
  </si>
  <si>
    <t>Nuomoti ir išlaikyti butą (už 5 butus)</t>
  </si>
  <si>
    <t>30 vaikų maitinimas</t>
  </si>
  <si>
    <t>IŠ VISO:</t>
  </si>
  <si>
    <t>1 automobilis</t>
  </si>
  <si>
    <t>Reikalingi papildomi resursai</t>
  </si>
  <si>
    <t xml:space="preserve">25000,00 x 4 = 100000,00  </t>
  </si>
  <si>
    <t>Kitos nenumatytos išlaidos</t>
  </si>
  <si>
    <t>Kitos nenumatytos išlaidos 1900,00 Eurs</t>
  </si>
  <si>
    <t>406,7 tūkst. 
Eur (SB)</t>
  </si>
  <si>
    <t>731,5 tūkst.
 Eur (SB)</t>
  </si>
  <si>
    <t>Soc.darbuotojas darbui su soc. rizikos asmenimis</t>
  </si>
  <si>
    <t>Soc. darbuotojo padėjėjas</t>
  </si>
  <si>
    <t>DU už 2016</t>
  </si>
  <si>
    <t>DU už 2017</t>
  </si>
  <si>
    <t>DU už 2018</t>
  </si>
  <si>
    <t>DU už 2019</t>
  </si>
  <si>
    <t>DU už 2020</t>
  </si>
  <si>
    <t>Pareigybė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</si>
</sst>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2" fontId="4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/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1" xfId="0" applyFont="1" applyBorder="1" applyAlignment="1"/>
    <xf numFmtId="0" fontId="3" fillId="0" borderId="12" xfId="0" applyFont="1" applyBorder="1" applyAlignment="1"/>
    <xf numFmtId="0" fontId="0" fillId="0" borderId="10" xfId="0" applyBorder="1"/>
    <xf numFmtId="0" fontId="0" fillId="0" borderId="12" xfId="0" applyBorder="1"/>
    <xf numFmtId="0" fontId="0" fillId="0" borderId="7" xfId="0" applyBorder="1"/>
    <xf numFmtId="0" fontId="0" fillId="0" borderId="9" xfId="0" applyBorder="1"/>
    <xf numFmtId="0" fontId="3" fillId="0" borderId="3" xfId="0" applyFont="1" applyBorder="1"/>
    <xf numFmtId="0" fontId="2" fillId="0" borderId="3" xfId="0" applyFont="1" applyBorder="1" applyAlignment="1">
      <alignment horizontal="center"/>
    </xf>
    <xf numFmtId="0" fontId="3" fillId="0" borderId="6" xfId="0" applyFont="1" applyBorder="1" applyAlignment="1"/>
    <xf numFmtId="0" fontId="3" fillId="0" borderId="6" xfId="0" applyFont="1" applyBorder="1"/>
    <xf numFmtId="0" fontId="0" fillId="0" borderId="6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3" fillId="0" borderId="4" xfId="0" applyFont="1" applyFill="1" applyBorder="1" applyAlignment="1"/>
    <xf numFmtId="0" fontId="0" fillId="0" borderId="5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Fill="1" applyBorder="1" applyAlignment="1"/>
    <xf numFmtId="0" fontId="3" fillId="0" borderId="7" xfId="0" applyFont="1" applyFill="1" applyBorder="1" applyAlignment="1"/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/>
    <xf numFmtId="0" fontId="6" fillId="0" borderId="0" xfId="0" applyFont="1"/>
    <xf numFmtId="16" fontId="7" fillId="0" borderId="0" xfId="0" applyNumberFormat="1" applyFont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6" fillId="0" borderId="11" xfId="0" applyFont="1" applyBorder="1"/>
    <xf numFmtId="0" fontId="7" fillId="0" borderId="11" xfId="0" applyFont="1" applyBorder="1"/>
    <xf numFmtId="2" fontId="7" fillId="0" borderId="11" xfId="0" applyNumberFormat="1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2" fontId="7" fillId="0" borderId="1" xfId="0" applyNumberFormat="1" applyFont="1" applyBorder="1" applyAlignment="1">
      <alignment horizontal="center"/>
    </xf>
    <xf numFmtId="0" fontId="6" fillId="0" borderId="8" xfId="0" applyFont="1" applyBorder="1"/>
    <xf numFmtId="0" fontId="6" fillId="0" borderId="0" xfId="0" applyFont="1" applyBorder="1"/>
    <xf numFmtId="0" fontId="7" fillId="0" borderId="0" xfId="0" applyFont="1" applyBorder="1"/>
    <xf numFmtId="2" fontId="7" fillId="0" borderId="0" xfId="0" applyNumberFormat="1" applyFont="1"/>
    <xf numFmtId="11" fontId="6" fillId="0" borderId="0" xfId="0" applyNumberFormat="1" applyFont="1"/>
    <xf numFmtId="0" fontId="7" fillId="0" borderId="0" xfId="0" applyFont="1" applyBorder="1" applyAlignment="1">
      <alignment horizontal="center" vertical="center"/>
    </xf>
    <xf numFmtId="0" fontId="2" fillId="0" borderId="14" xfId="0" applyFont="1" applyBorder="1"/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2" fillId="0" borderId="14" xfId="0" applyFont="1" applyBorder="1" applyAlignment="1">
      <alignment horizontal="center"/>
    </xf>
    <xf numFmtId="0" fontId="0" fillId="0" borderId="14" xfId="0" applyBorder="1"/>
    <xf numFmtId="0" fontId="1" fillId="0" borderId="14" xfId="0" applyFont="1" applyBorder="1" applyAlignment="1">
      <alignment horizontal="center"/>
    </xf>
    <xf numFmtId="0" fontId="3" fillId="0" borderId="2" xfId="0" applyFont="1" applyBorder="1"/>
    <xf numFmtId="0" fontId="3" fillId="0" borderId="5" xfId="0" applyFont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6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7" fillId="0" borderId="2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right"/>
    </xf>
    <xf numFmtId="0" fontId="7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4"/>
  <sheetViews>
    <sheetView topLeftCell="A13" workbookViewId="0">
      <selection activeCell="C49" sqref="C49"/>
    </sheetView>
  </sheetViews>
  <sheetFormatPr defaultRowHeight="14.4" x14ac:dyDescent="0.3"/>
  <cols>
    <col min="1" max="1" width="22.109375" customWidth="1"/>
    <col min="2" max="2" width="16.44140625" customWidth="1"/>
    <col min="3" max="3" width="20.33203125" customWidth="1"/>
    <col min="4" max="4" width="14" customWidth="1"/>
    <col min="6" max="6" width="9.5546875" customWidth="1"/>
    <col min="7" max="7" width="12.109375" customWidth="1"/>
    <col min="8" max="8" width="33.44140625" customWidth="1"/>
    <col min="9" max="9" width="11.109375" customWidth="1"/>
    <col min="10" max="10" width="14" customWidth="1"/>
    <col min="11" max="12" width="12.109375" customWidth="1"/>
    <col min="13" max="13" width="12.6640625" customWidth="1"/>
  </cols>
  <sheetData>
    <row r="2" spans="2:14" s="8" customFormat="1" x14ac:dyDescent="0.3">
      <c r="B2" s="108"/>
      <c r="C2" s="108"/>
      <c r="D2" s="108"/>
      <c r="E2" s="108"/>
      <c r="F2" s="108"/>
      <c r="G2" s="108"/>
      <c r="H2" s="108"/>
    </row>
    <row r="3" spans="2:14" s="8" customFormat="1" ht="30" customHeight="1" x14ac:dyDescent="0.3">
      <c r="B3" s="108" t="s">
        <v>0</v>
      </c>
      <c r="C3" s="108"/>
      <c r="D3" s="108"/>
      <c r="E3" s="108"/>
      <c r="F3" s="108"/>
      <c r="G3" s="108"/>
      <c r="H3" s="108"/>
    </row>
    <row r="4" spans="2:14" ht="30.75" customHeight="1" x14ac:dyDescent="0.3">
      <c r="B4" s="109" t="s">
        <v>1</v>
      </c>
      <c r="C4" s="109" t="s">
        <v>2</v>
      </c>
      <c r="D4" s="109" t="s">
        <v>3</v>
      </c>
      <c r="E4" s="109" t="s">
        <v>4</v>
      </c>
      <c r="F4" s="109"/>
      <c r="G4" s="109" t="s">
        <v>5</v>
      </c>
      <c r="H4" s="109" t="s">
        <v>6</v>
      </c>
    </row>
    <row r="5" spans="2:14" ht="0.75" customHeight="1" x14ac:dyDescent="0.3">
      <c r="B5" s="109"/>
      <c r="C5" s="109"/>
      <c r="D5" s="109"/>
      <c r="E5" s="109"/>
      <c r="F5" s="109"/>
      <c r="G5" s="109"/>
      <c r="H5" s="109"/>
    </row>
    <row r="6" spans="2:14" ht="55.2" x14ac:dyDescent="0.3">
      <c r="B6" s="9" t="s">
        <v>7</v>
      </c>
      <c r="C6" s="6" t="s">
        <v>8</v>
      </c>
      <c r="D6" s="9" t="s">
        <v>9</v>
      </c>
      <c r="E6" s="107" t="s">
        <v>10</v>
      </c>
      <c r="F6" s="107"/>
      <c r="G6" s="9" t="s">
        <v>11</v>
      </c>
      <c r="H6" s="6" t="s">
        <v>12</v>
      </c>
    </row>
    <row r="7" spans="2:14" x14ac:dyDescent="0.3">
      <c r="H7" s="14"/>
      <c r="I7" s="14"/>
      <c r="J7" s="14"/>
      <c r="K7" s="14"/>
      <c r="L7" s="14"/>
      <c r="M7" s="14"/>
      <c r="N7" s="15"/>
    </row>
    <row r="8" spans="2:14" ht="15.6" x14ac:dyDescent="0.3">
      <c r="B8" s="111" t="s">
        <v>32</v>
      </c>
      <c r="C8" s="111" t="s">
        <v>33</v>
      </c>
      <c r="D8" s="112" t="s">
        <v>34</v>
      </c>
      <c r="E8" s="116" t="s">
        <v>35</v>
      </c>
      <c r="F8" s="117"/>
      <c r="G8" s="117"/>
      <c r="H8" s="113"/>
      <c r="I8" s="113"/>
      <c r="J8" s="113"/>
      <c r="K8" s="113"/>
      <c r="L8" s="114"/>
      <c r="M8" s="114"/>
      <c r="N8" s="15"/>
    </row>
    <row r="9" spans="2:14" ht="46.8" x14ac:dyDescent="0.3">
      <c r="B9" s="111"/>
      <c r="C9" s="111"/>
      <c r="D9" s="112"/>
      <c r="E9" s="1" t="s">
        <v>37</v>
      </c>
      <c r="F9" s="1" t="s">
        <v>38</v>
      </c>
      <c r="G9" s="2" t="s">
        <v>41</v>
      </c>
      <c r="H9" s="16"/>
      <c r="I9" s="16"/>
      <c r="J9" s="17"/>
      <c r="K9" s="16"/>
      <c r="L9" s="16"/>
      <c r="M9" s="17"/>
      <c r="N9" s="15"/>
    </row>
    <row r="10" spans="2:14" ht="76.5" customHeight="1" x14ac:dyDescent="0.3">
      <c r="B10" s="5" t="s">
        <v>40</v>
      </c>
      <c r="C10" s="3">
        <v>1</v>
      </c>
      <c r="D10" s="3">
        <v>14.2</v>
      </c>
      <c r="E10" s="3">
        <f>D10*35.5</f>
        <v>504.09999999999997</v>
      </c>
      <c r="F10" s="4">
        <f>E10*30.98/100</f>
        <v>156.17017999999999</v>
      </c>
      <c r="G10" s="4">
        <f>E10+F10</f>
        <v>660.27017999999998</v>
      </c>
      <c r="H10" s="18"/>
      <c r="I10" s="18"/>
      <c r="J10" s="18"/>
      <c r="K10" s="18"/>
      <c r="L10" s="18"/>
      <c r="M10" s="18"/>
      <c r="N10" s="15"/>
    </row>
    <row r="11" spans="2:14" x14ac:dyDescent="0.3">
      <c r="F11" s="10"/>
      <c r="H11" s="14"/>
      <c r="I11" s="14"/>
      <c r="J11" s="14"/>
      <c r="K11" s="14"/>
      <c r="L11" s="14"/>
      <c r="M11" s="14"/>
      <c r="N11" s="15"/>
    </row>
    <row r="12" spans="2:14" ht="15.6" x14ac:dyDescent="0.3">
      <c r="B12" s="22" t="s">
        <v>9</v>
      </c>
      <c r="C12" s="20" t="s">
        <v>42</v>
      </c>
      <c r="H12" s="14"/>
      <c r="I12" s="14"/>
      <c r="J12" s="14"/>
      <c r="K12" s="14"/>
      <c r="L12" s="14"/>
      <c r="M12" s="14"/>
      <c r="N12" s="15"/>
    </row>
    <row r="13" spans="2:14" ht="15.6" x14ac:dyDescent="0.3">
      <c r="B13" s="22" t="s">
        <v>43</v>
      </c>
      <c r="C13" s="20" t="s">
        <v>42</v>
      </c>
      <c r="H13" s="14"/>
      <c r="I13" s="14"/>
      <c r="J13" s="14"/>
      <c r="K13" s="14"/>
      <c r="L13" s="14"/>
      <c r="M13" s="14"/>
      <c r="N13" s="15"/>
    </row>
    <row r="14" spans="2:14" ht="15.6" x14ac:dyDescent="0.3">
      <c r="B14" s="22" t="s">
        <v>44</v>
      </c>
      <c r="C14" s="20" t="s">
        <v>42</v>
      </c>
      <c r="H14" s="8"/>
      <c r="I14" s="8"/>
      <c r="J14" s="8"/>
      <c r="K14" s="8"/>
      <c r="L14" s="8"/>
      <c r="M14" s="8"/>
    </row>
    <row r="15" spans="2:14" ht="21" customHeight="1" x14ac:dyDescent="0.3">
      <c r="B15" s="115" t="s">
        <v>45</v>
      </c>
      <c r="C15" s="115"/>
      <c r="D15" s="115"/>
    </row>
    <row r="17" spans="2:8" x14ac:dyDescent="0.3">
      <c r="B17" s="108" t="s">
        <v>0</v>
      </c>
      <c r="C17" s="108"/>
      <c r="D17" s="108"/>
      <c r="E17" s="108"/>
      <c r="F17" s="108"/>
      <c r="G17" s="108"/>
      <c r="H17" s="108"/>
    </row>
    <row r="18" spans="2:8" x14ac:dyDescent="0.3">
      <c r="B18" s="109" t="s">
        <v>1</v>
      </c>
      <c r="C18" s="109" t="s">
        <v>2</v>
      </c>
      <c r="D18" s="109" t="s">
        <v>3</v>
      </c>
      <c r="E18" s="109" t="s">
        <v>4</v>
      </c>
      <c r="F18" s="109"/>
      <c r="G18" s="109" t="s">
        <v>5</v>
      </c>
      <c r="H18" s="109" t="s">
        <v>6</v>
      </c>
    </row>
    <row r="19" spans="2:8" x14ac:dyDescent="0.3">
      <c r="B19" s="110"/>
      <c r="C19" s="110"/>
      <c r="D19" s="110"/>
      <c r="E19" s="110"/>
      <c r="F19" s="110"/>
      <c r="G19" s="110"/>
      <c r="H19" s="110"/>
    </row>
    <row r="20" spans="2:8" ht="136.5" customHeight="1" x14ac:dyDescent="0.3">
      <c r="B20" s="9" t="s">
        <v>7</v>
      </c>
      <c r="C20" s="9" t="s">
        <v>16</v>
      </c>
      <c r="D20" s="9" t="s">
        <v>17</v>
      </c>
      <c r="E20" s="107" t="s">
        <v>18</v>
      </c>
      <c r="F20" s="107"/>
      <c r="G20" s="9" t="s">
        <v>15</v>
      </c>
      <c r="H20" s="9" t="s">
        <v>19</v>
      </c>
    </row>
    <row r="22" spans="2:8" ht="15.6" x14ac:dyDescent="0.3">
      <c r="B22" s="111" t="s">
        <v>32</v>
      </c>
      <c r="C22" s="111" t="s">
        <v>33</v>
      </c>
      <c r="D22" s="112" t="s">
        <v>34</v>
      </c>
      <c r="E22" s="116" t="s">
        <v>35</v>
      </c>
      <c r="F22" s="117"/>
      <c r="G22" s="117"/>
    </row>
    <row r="23" spans="2:8" ht="46.8" x14ac:dyDescent="0.3">
      <c r="B23" s="111"/>
      <c r="C23" s="111"/>
      <c r="D23" s="112"/>
      <c r="E23" s="1" t="s">
        <v>37</v>
      </c>
      <c r="F23" s="1" t="s">
        <v>38</v>
      </c>
      <c r="G23" s="2" t="s">
        <v>41</v>
      </c>
    </row>
    <row r="24" spans="2:8" ht="62.4" x14ac:dyDescent="0.3">
      <c r="B24" s="5" t="s">
        <v>46</v>
      </c>
      <c r="C24" s="3">
        <v>2</v>
      </c>
      <c r="D24" s="3" t="s">
        <v>47</v>
      </c>
      <c r="E24" s="3">
        <v>1331.26</v>
      </c>
      <c r="F24" s="4">
        <f>E24*30.98/100</f>
        <v>412.42434800000001</v>
      </c>
      <c r="G24" s="4">
        <f>E24+F24</f>
        <v>1743.684348</v>
      </c>
    </row>
    <row r="26" spans="2:8" ht="15.6" x14ac:dyDescent="0.3">
      <c r="B26" s="22" t="s">
        <v>14</v>
      </c>
      <c r="C26" s="20" t="s">
        <v>48</v>
      </c>
    </row>
    <row r="27" spans="2:8" ht="15.6" x14ac:dyDescent="0.3">
      <c r="B27" s="22" t="s">
        <v>9</v>
      </c>
      <c r="C27" s="20" t="s">
        <v>48</v>
      </c>
    </row>
    <row r="28" spans="2:8" ht="15.6" x14ac:dyDescent="0.3">
      <c r="B28" s="22" t="s">
        <v>43</v>
      </c>
      <c r="C28" s="20" t="s">
        <v>48</v>
      </c>
    </row>
    <row r="29" spans="2:8" ht="15.6" x14ac:dyDescent="0.3">
      <c r="B29" s="22" t="s">
        <v>44</v>
      </c>
      <c r="C29" s="20" t="s">
        <v>48</v>
      </c>
    </row>
    <row r="30" spans="2:8" ht="29.25" customHeight="1" x14ac:dyDescent="0.3">
      <c r="B30" s="115" t="s">
        <v>49</v>
      </c>
      <c r="C30" s="115"/>
      <c r="D30" s="115"/>
    </row>
    <row r="32" spans="2:8" x14ac:dyDescent="0.3">
      <c r="B32" s="108" t="s">
        <v>0</v>
      </c>
      <c r="C32" s="108"/>
      <c r="D32" s="108"/>
      <c r="E32" s="108"/>
      <c r="F32" s="108"/>
      <c r="G32" s="108"/>
      <c r="H32" s="108"/>
    </row>
    <row r="33" spans="1:13" x14ac:dyDescent="0.3">
      <c r="B33" s="109" t="s">
        <v>1</v>
      </c>
      <c r="C33" s="109" t="s">
        <v>2</v>
      </c>
      <c r="D33" s="109" t="s">
        <v>3</v>
      </c>
      <c r="E33" s="109" t="s">
        <v>4</v>
      </c>
      <c r="F33" s="109"/>
      <c r="G33" s="109" t="s">
        <v>5</v>
      </c>
      <c r="H33" s="109" t="s">
        <v>6</v>
      </c>
    </row>
    <row r="34" spans="1:13" x14ac:dyDescent="0.3">
      <c r="B34" s="110"/>
      <c r="C34" s="110"/>
      <c r="D34" s="110"/>
      <c r="E34" s="110"/>
      <c r="F34" s="110"/>
      <c r="G34" s="110"/>
      <c r="H34" s="110"/>
    </row>
    <row r="35" spans="1:13" ht="136.5" customHeight="1" x14ac:dyDescent="0.3">
      <c r="B35" s="9" t="s">
        <v>7</v>
      </c>
      <c r="C35" s="9" t="s">
        <v>50</v>
      </c>
      <c r="D35" s="9" t="s">
        <v>17</v>
      </c>
      <c r="E35" s="107" t="s">
        <v>20</v>
      </c>
      <c r="F35" s="107"/>
      <c r="G35" s="9"/>
      <c r="H35" s="9" t="s">
        <v>51</v>
      </c>
    </row>
    <row r="38" spans="1:13" ht="15.6" x14ac:dyDescent="0.3">
      <c r="A38" s="111" t="s">
        <v>32</v>
      </c>
      <c r="B38" s="111" t="s">
        <v>33</v>
      </c>
      <c r="C38" s="112" t="s">
        <v>34</v>
      </c>
      <c r="D38" s="116" t="s">
        <v>35</v>
      </c>
      <c r="E38" s="117"/>
      <c r="F38" s="117"/>
      <c r="G38" s="116" t="s">
        <v>36</v>
      </c>
      <c r="H38" s="116"/>
      <c r="I38" s="116"/>
      <c r="J38" s="116" t="s">
        <v>52</v>
      </c>
      <c r="K38" s="117"/>
      <c r="L38" s="117"/>
      <c r="M38" s="20"/>
    </row>
    <row r="39" spans="1:13" ht="46.8" x14ac:dyDescent="0.3">
      <c r="A39" s="111"/>
      <c r="B39" s="111"/>
      <c r="C39" s="112"/>
      <c r="D39" s="1" t="s">
        <v>37</v>
      </c>
      <c r="E39" s="1" t="s">
        <v>38</v>
      </c>
      <c r="F39" s="2" t="s">
        <v>39</v>
      </c>
      <c r="G39" s="1" t="s">
        <v>37</v>
      </c>
      <c r="H39" s="1" t="s">
        <v>38</v>
      </c>
      <c r="I39" s="2" t="s">
        <v>39</v>
      </c>
      <c r="J39" s="1" t="s">
        <v>37</v>
      </c>
      <c r="K39" s="1" t="s">
        <v>38</v>
      </c>
      <c r="L39" s="2" t="s">
        <v>39</v>
      </c>
      <c r="M39" s="20"/>
    </row>
    <row r="40" spans="1:13" ht="31.2" x14ac:dyDescent="0.3">
      <c r="A40" s="29" t="s">
        <v>56</v>
      </c>
      <c r="B40" s="3">
        <v>2</v>
      </c>
      <c r="C40" s="26">
        <v>12.4</v>
      </c>
      <c r="D40" s="3">
        <f>C40*35.5*B40</f>
        <v>880.4</v>
      </c>
      <c r="E40" s="4">
        <f>D40*30.98/100</f>
        <v>272.74792000000002</v>
      </c>
      <c r="F40" s="4">
        <f>D40+E40</f>
        <v>1153.1479199999999</v>
      </c>
      <c r="G40" s="4">
        <f t="shared" ref="G40:H43" si="0">D40*12</f>
        <v>10564.8</v>
      </c>
      <c r="H40" s="4">
        <f t="shared" si="0"/>
        <v>3272.9750400000003</v>
      </c>
      <c r="I40" s="4">
        <f>G40+H40</f>
        <v>13837.77504</v>
      </c>
      <c r="J40" s="27">
        <f>G40</f>
        <v>10564.8</v>
      </c>
      <c r="K40" s="27">
        <f>H40</f>
        <v>3272.9750400000003</v>
      </c>
      <c r="L40" s="27">
        <f>J40+K40</f>
        <v>13837.77504</v>
      </c>
      <c r="M40" s="23" t="s">
        <v>14</v>
      </c>
    </row>
    <row r="41" spans="1:13" ht="31.2" x14ac:dyDescent="0.3">
      <c r="A41" s="29" t="s">
        <v>56</v>
      </c>
      <c r="B41" s="3">
        <v>4</v>
      </c>
      <c r="C41" s="26">
        <v>12.4</v>
      </c>
      <c r="D41" s="3">
        <f>C41*35.5*B41</f>
        <v>1760.8</v>
      </c>
      <c r="E41" s="4">
        <f t="shared" ref="E41:E43" si="1">D41*30.98/100</f>
        <v>545.49584000000004</v>
      </c>
      <c r="F41" s="4">
        <f t="shared" ref="F41:F43" si="2">D41+E41</f>
        <v>2306.2958399999998</v>
      </c>
      <c r="G41" s="4">
        <f t="shared" si="0"/>
        <v>21129.599999999999</v>
      </c>
      <c r="H41" s="4">
        <f t="shared" si="0"/>
        <v>6545.9500800000005</v>
      </c>
      <c r="I41" s="4">
        <f t="shared" ref="I41:I43" si="3">G41+H41</f>
        <v>27675.550080000001</v>
      </c>
      <c r="J41" s="27">
        <f t="shared" ref="J41:K43" si="4">G41</f>
        <v>21129.599999999999</v>
      </c>
      <c r="K41" s="27">
        <f t="shared" si="4"/>
        <v>6545.9500800000005</v>
      </c>
      <c r="L41" s="27">
        <f t="shared" ref="L41:L43" si="5">J41+K41</f>
        <v>27675.550080000001</v>
      </c>
      <c r="M41" s="23" t="s">
        <v>9</v>
      </c>
    </row>
    <row r="42" spans="1:13" ht="31.2" x14ac:dyDescent="0.3">
      <c r="A42" s="29" t="s">
        <v>56</v>
      </c>
      <c r="B42" s="3">
        <v>6</v>
      </c>
      <c r="C42" s="26">
        <v>12.4</v>
      </c>
      <c r="D42" s="3">
        <f t="shared" ref="D42:D43" si="6">C42*35.5*B42</f>
        <v>2641.2</v>
      </c>
      <c r="E42" s="4">
        <f t="shared" si="1"/>
        <v>818.24375999999984</v>
      </c>
      <c r="F42" s="4">
        <f t="shared" si="2"/>
        <v>3459.4437599999997</v>
      </c>
      <c r="G42" s="4">
        <f t="shared" si="0"/>
        <v>31694.399999999998</v>
      </c>
      <c r="H42" s="4">
        <f t="shared" si="0"/>
        <v>9818.9251199999981</v>
      </c>
      <c r="I42" s="4">
        <f t="shared" si="3"/>
        <v>41513.325119999994</v>
      </c>
      <c r="J42" s="27">
        <f t="shared" si="4"/>
        <v>31694.399999999998</v>
      </c>
      <c r="K42" s="27">
        <f t="shared" si="4"/>
        <v>9818.9251199999981</v>
      </c>
      <c r="L42" s="27">
        <f t="shared" si="5"/>
        <v>41513.325119999994</v>
      </c>
      <c r="M42" s="23" t="s">
        <v>54</v>
      </c>
    </row>
    <row r="43" spans="1:13" ht="31.2" x14ac:dyDescent="0.3">
      <c r="A43" s="29" t="s">
        <v>56</v>
      </c>
      <c r="B43" s="3">
        <v>8</v>
      </c>
      <c r="C43" s="26">
        <v>12.4</v>
      </c>
      <c r="D43" s="3">
        <f t="shared" si="6"/>
        <v>3521.6</v>
      </c>
      <c r="E43" s="4">
        <f t="shared" si="1"/>
        <v>1090.9916800000001</v>
      </c>
      <c r="F43" s="4">
        <f t="shared" si="2"/>
        <v>4612.5916799999995</v>
      </c>
      <c r="G43" s="4">
        <f t="shared" si="0"/>
        <v>42259.199999999997</v>
      </c>
      <c r="H43" s="4">
        <f t="shared" si="0"/>
        <v>13091.900160000001</v>
      </c>
      <c r="I43" s="4">
        <f t="shared" si="3"/>
        <v>55351.100160000002</v>
      </c>
      <c r="J43" s="27">
        <f t="shared" si="4"/>
        <v>42259.199999999997</v>
      </c>
      <c r="K43" s="27">
        <f t="shared" si="4"/>
        <v>13091.900160000001</v>
      </c>
      <c r="L43" s="27">
        <f t="shared" si="5"/>
        <v>55351.100160000002</v>
      </c>
      <c r="M43" s="23" t="s">
        <v>44</v>
      </c>
    </row>
    <row r="44" spans="1:13" ht="15.6" x14ac:dyDescent="0.3">
      <c r="A44" s="118" t="s">
        <v>57</v>
      </c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28">
        <f>L40+L41+L42+L43</f>
        <v>138377.75039999999</v>
      </c>
      <c r="M44" s="20"/>
    </row>
  </sheetData>
  <mergeCells count="44">
    <mergeCell ref="J38:L38"/>
    <mergeCell ref="A44:K44"/>
    <mergeCell ref="E22:G22"/>
    <mergeCell ref="B30:D30"/>
    <mergeCell ref="B32:H32"/>
    <mergeCell ref="G33:G34"/>
    <mergeCell ref="E35:F35"/>
    <mergeCell ref="A38:A39"/>
    <mergeCell ref="D38:F38"/>
    <mergeCell ref="G38:I38"/>
    <mergeCell ref="B38:B39"/>
    <mergeCell ref="C38:C39"/>
    <mergeCell ref="B33:B34"/>
    <mergeCell ref="C33:C34"/>
    <mergeCell ref="D33:D34"/>
    <mergeCell ref="E33:F34"/>
    <mergeCell ref="K8:M8"/>
    <mergeCell ref="B15:D15"/>
    <mergeCell ref="B17:H17"/>
    <mergeCell ref="B18:B19"/>
    <mergeCell ref="C18:C19"/>
    <mergeCell ref="H18:H19"/>
    <mergeCell ref="B8:B9"/>
    <mergeCell ref="C8:C9"/>
    <mergeCell ref="D8:D9"/>
    <mergeCell ref="E8:G8"/>
    <mergeCell ref="H8:J8"/>
    <mergeCell ref="H33:H34"/>
    <mergeCell ref="B22:B23"/>
    <mergeCell ref="C22:C23"/>
    <mergeCell ref="D22:D23"/>
    <mergeCell ref="D18:D19"/>
    <mergeCell ref="E18:F19"/>
    <mergeCell ref="G18:G19"/>
    <mergeCell ref="E20:F20"/>
    <mergeCell ref="E6:F6"/>
    <mergeCell ref="B2:H2"/>
    <mergeCell ref="B3:H3"/>
    <mergeCell ref="B4:B5"/>
    <mergeCell ref="C4:C5"/>
    <mergeCell ref="D4:D5"/>
    <mergeCell ref="E4:F5"/>
    <mergeCell ref="G4:G5"/>
    <mergeCell ref="H4:H5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sqref="A1:J29"/>
    </sheetView>
  </sheetViews>
  <sheetFormatPr defaultRowHeight="14.4" x14ac:dyDescent="0.3"/>
  <cols>
    <col min="1" max="1" width="6" customWidth="1"/>
    <col min="2" max="2" width="28.88671875" bestFit="1" customWidth="1"/>
    <col min="3" max="3" width="18.33203125" customWidth="1"/>
    <col min="4" max="4" width="14.44140625" customWidth="1"/>
    <col min="5" max="5" width="13.6640625" customWidth="1"/>
    <col min="6" max="6" width="17.109375" customWidth="1"/>
    <col min="7" max="7" width="26.88671875" customWidth="1"/>
    <col min="8" max="8" width="12.44140625" customWidth="1"/>
    <col min="9" max="9" width="12" customWidth="1"/>
    <col min="10" max="10" width="13.6640625" customWidth="1"/>
    <col min="11" max="11" width="11.33203125" customWidth="1"/>
  </cols>
  <sheetData>
    <row r="1" spans="1:13" ht="25.5" customHeight="1" x14ac:dyDescent="0.3">
      <c r="B1" s="121" t="s">
        <v>58</v>
      </c>
      <c r="C1" s="121"/>
      <c r="D1" s="121"/>
      <c r="E1" s="121"/>
      <c r="F1" s="121"/>
      <c r="G1" s="121"/>
    </row>
    <row r="2" spans="1:13" ht="31.5" customHeight="1" x14ac:dyDescent="0.3">
      <c r="A2" s="35"/>
      <c r="B2" s="9" t="s">
        <v>1</v>
      </c>
      <c r="C2" s="9" t="s">
        <v>2</v>
      </c>
      <c r="D2" s="7" t="s">
        <v>3</v>
      </c>
      <c r="E2" s="6" t="s">
        <v>4</v>
      </c>
      <c r="F2" s="7" t="s">
        <v>5</v>
      </c>
      <c r="G2" s="7" t="s">
        <v>6</v>
      </c>
    </row>
    <row r="3" spans="1:13" s="19" customFormat="1" ht="72.75" customHeight="1" x14ac:dyDescent="0.25">
      <c r="A3" s="36"/>
      <c r="B3" s="30" t="s">
        <v>21</v>
      </c>
      <c r="C3" s="9" t="s">
        <v>59</v>
      </c>
      <c r="D3" s="30" t="s">
        <v>13</v>
      </c>
      <c r="E3" s="9" t="s">
        <v>134</v>
      </c>
      <c r="F3" s="9" t="s">
        <v>60</v>
      </c>
      <c r="G3" s="9" t="s">
        <v>61</v>
      </c>
    </row>
    <row r="4" spans="1:13" ht="15.6" x14ac:dyDescent="0.3">
      <c r="A4" s="35"/>
      <c r="B4" s="111" t="s">
        <v>32</v>
      </c>
      <c r="C4" s="122" t="s">
        <v>33</v>
      </c>
      <c r="D4" s="112" t="s">
        <v>34</v>
      </c>
      <c r="E4" s="124" t="s">
        <v>35</v>
      </c>
      <c r="F4" s="125"/>
      <c r="G4" s="126"/>
      <c r="H4" s="116" t="s">
        <v>62</v>
      </c>
      <c r="I4" s="117"/>
      <c r="J4" s="117"/>
      <c r="K4" s="119"/>
      <c r="L4" s="120"/>
      <c r="M4" s="120"/>
    </row>
    <row r="5" spans="1:13" ht="31.5" customHeight="1" x14ac:dyDescent="0.3">
      <c r="A5" s="35">
        <v>2016</v>
      </c>
      <c r="B5" s="111"/>
      <c r="C5" s="123"/>
      <c r="D5" s="112"/>
      <c r="E5" s="1" t="s">
        <v>37</v>
      </c>
      <c r="F5" s="1" t="s">
        <v>38</v>
      </c>
      <c r="G5" s="2" t="s">
        <v>39</v>
      </c>
      <c r="H5" s="1" t="s">
        <v>37</v>
      </c>
      <c r="I5" s="1" t="s">
        <v>38</v>
      </c>
      <c r="J5" s="2" t="s">
        <v>39</v>
      </c>
      <c r="K5" s="32"/>
      <c r="L5" s="32"/>
      <c r="M5" s="33"/>
    </row>
    <row r="6" spans="1:13" ht="15.6" x14ac:dyDescent="0.3">
      <c r="A6" s="35"/>
      <c r="B6" s="25" t="s">
        <v>63</v>
      </c>
      <c r="C6" s="26">
        <v>2</v>
      </c>
      <c r="D6" s="26">
        <v>15</v>
      </c>
      <c r="E6" s="3">
        <f>D6*35.5*C6</f>
        <v>1065</v>
      </c>
      <c r="F6" s="4">
        <f>E6*30.98/100</f>
        <v>329.93699999999995</v>
      </c>
      <c r="G6" s="4">
        <f>E6+F6</f>
        <v>1394.9369999999999</v>
      </c>
      <c r="H6" s="4">
        <f t="shared" ref="H6:J7" si="0">E6*3</f>
        <v>3195</v>
      </c>
      <c r="I6" s="4">
        <f t="shared" si="0"/>
        <v>989.81099999999992</v>
      </c>
      <c r="J6" s="4">
        <f t="shared" si="0"/>
        <v>4184.8109999999997</v>
      </c>
      <c r="K6" s="13"/>
      <c r="L6" s="13"/>
      <c r="M6" s="13"/>
    </row>
    <row r="7" spans="1:13" ht="15.6" x14ac:dyDescent="0.3">
      <c r="A7" s="35"/>
      <c r="B7" s="25" t="s">
        <v>53</v>
      </c>
      <c r="C7" s="26">
        <v>5</v>
      </c>
      <c r="D7" s="26">
        <v>12.4</v>
      </c>
      <c r="E7" s="3">
        <f>D7*35.5*C7</f>
        <v>2201</v>
      </c>
      <c r="F7" s="4">
        <f>E7*30.98/100</f>
        <v>681.86979999999994</v>
      </c>
      <c r="G7" s="4">
        <f>E7+F7</f>
        <v>2882.8697999999999</v>
      </c>
      <c r="H7" s="4">
        <f t="shared" si="0"/>
        <v>6603</v>
      </c>
      <c r="I7" s="4">
        <f t="shared" si="0"/>
        <v>2045.6093999999998</v>
      </c>
      <c r="J7" s="4">
        <f t="shared" si="0"/>
        <v>8648.6093999999994</v>
      </c>
      <c r="K7" s="13"/>
      <c r="L7" s="13"/>
      <c r="M7" s="13"/>
    </row>
    <row r="8" spans="1:13" ht="15.6" x14ac:dyDescent="0.3">
      <c r="A8" s="35"/>
      <c r="B8" s="118" t="s">
        <v>55</v>
      </c>
      <c r="C8" s="118"/>
      <c r="D8" s="118"/>
      <c r="E8" s="118"/>
      <c r="F8" s="118"/>
      <c r="G8" s="118"/>
      <c r="H8" s="118"/>
      <c r="I8" s="118"/>
      <c r="J8" s="28">
        <f>J6+J7</f>
        <v>12833.420399999999</v>
      </c>
      <c r="K8" s="20"/>
      <c r="L8" s="20"/>
      <c r="M8" s="20"/>
    </row>
    <row r="9" spans="1:13" ht="15.6" x14ac:dyDescent="0.3">
      <c r="A9" s="35"/>
      <c r="B9" s="111" t="s">
        <v>32</v>
      </c>
      <c r="C9" s="122" t="s">
        <v>33</v>
      </c>
      <c r="D9" s="112" t="s">
        <v>34</v>
      </c>
      <c r="E9" s="124" t="s">
        <v>35</v>
      </c>
      <c r="F9" s="125"/>
      <c r="G9" s="125"/>
      <c r="H9" s="116" t="s">
        <v>64</v>
      </c>
      <c r="I9" s="117"/>
      <c r="J9" s="117"/>
      <c r="K9" s="119"/>
      <c r="L9" s="120"/>
      <c r="M9" s="120"/>
    </row>
    <row r="10" spans="1:13" ht="32.25" customHeight="1" x14ac:dyDescent="0.3">
      <c r="A10" s="35">
        <v>2017</v>
      </c>
      <c r="B10" s="111"/>
      <c r="C10" s="123"/>
      <c r="D10" s="112"/>
      <c r="E10" s="1" t="s">
        <v>37</v>
      </c>
      <c r="F10" s="1" t="s">
        <v>38</v>
      </c>
      <c r="G10" s="11" t="s">
        <v>39</v>
      </c>
      <c r="H10" s="1" t="s">
        <v>37</v>
      </c>
      <c r="I10" s="1" t="s">
        <v>38</v>
      </c>
      <c r="J10" s="2" t="s">
        <v>39</v>
      </c>
      <c r="K10" s="32"/>
      <c r="L10" s="32"/>
      <c r="M10" s="33"/>
    </row>
    <row r="11" spans="1:13" ht="15.6" x14ac:dyDescent="0.3">
      <c r="A11" s="35"/>
      <c r="B11" s="25" t="s">
        <v>63</v>
      </c>
      <c r="C11" s="26">
        <v>4</v>
      </c>
      <c r="D11" s="26">
        <v>15</v>
      </c>
      <c r="E11" s="3">
        <f>D11*35.5*C11</f>
        <v>2130</v>
      </c>
      <c r="F11" s="4">
        <f>E11*30.98/100</f>
        <v>659.87399999999991</v>
      </c>
      <c r="G11" s="12">
        <f>E11+F11</f>
        <v>2789.8739999999998</v>
      </c>
      <c r="H11" s="4">
        <f t="shared" ref="H11:J12" si="1">E11*12</f>
        <v>25560</v>
      </c>
      <c r="I11" s="4">
        <f t="shared" si="1"/>
        <v>7918.4879999999994</v>
      </c>
      <c r="J11" s="4">
        <f t="shared" si="1"/>
        <v>33478.487999999998</v>
      </c>
      <c r="K11" s="13"/>
      <c r="L11" s="13"/>
      <c r="M11" s="13"/>
    </row>
    <row r="12" spans="1:13" ht="15.6" x14ac:dyDescent="0.3">
      <c r="A12" s="35"/>
      <c r="B12" s="25" t="s">
        <v>53</v>
      </c>
      <c r="C12" s="26">
        <v>10</v>
      </c>
      <c r="D12" s="26">
        <v>12.4</v>
      </c>
      <c r="E12" s="3">
        <f>D12*35.5*C12</f>
        <v>4402</v>
      </c>
      <c r="F12" s="4">
        <f>E12*30.98/100</f>
        <v>1363.7395999999999</v>
      </c>
      <c r="G12" s="12">
        <f>E12+F12</f>
        <v>5765.7395999999999</v>
      </c>
      <c r="H12" s="4">
        <f t="shared" si="1"/>
        <v>52824</v>
      </c>
      <c r="I12" s="4">
        <f t="shared" si="1"/>
        <v>16364.875199999999</v>
      </c>
      <c r="J12" s="4">
        <f t="shared" si="1"/>
        <v>69188.875199999995</v>
      </c>
      <c r="K12" s="13"/>
      <c r="L12" s="13"/>
      <c r="M12" s="13"/>
    </row>
    <row r="13" spans="1:13" ht="15.6" x14ac:dyDescent="0.3">
      <c r="A13" s="35"/>
      <c r="B13" s="118" t="s">
        <v>55</v>
      </c>
      <c r="C13" s="118"/>
      <c r="D13" s="118"/>
      <c r="E13" s="118"/>
      <c r="F13" s="118"/>
      <c r="G13" s="118"/>
      <c r="H13" s="118"/>
      <c r="I13" s="118"/>
      <c r="J13" s="28">
        <f>J11+J12</f>
        <v>102667.36319999999</v>
      </c>
      <c r="K13" s="20"/>
      <c r="L13" s="20"/>
      <c r="M13" s="20"/>
    </row>
    <row r="14" spans="1:13" ht="15.6" x14ac:dyDescent="0.3">
      <c r="A14" s="35"/>
      <c r="B14" s="111" t="s">
        <v>32</v>
      </c>
      <c r="C14" s="122" t="s">
        <v>33</v>
      </c>
      <c r="D14" s="112" t="s">
        <v>34</v>
      </c>
      <c r="E14" s="124" t="s">
        <v>35</v>
      </c>
      <c r="F14" s="125"/>
      <c r="G14" s="126"/>
      <c r="H14" s="116" t="s">
        <v>65</v>
      </c>
      <c r="I14" s="117"/>
      <c r="J14" s="117"/>
      <c r="K14" s="119"/>
      <c r="L14" s="120"/>
      <c r="M14" s="120"/>
    </row>
    <row r="15" spans="1:13" ht="36" customHeight="1" x14ac:dyDescent="0.3">
      <c r="A15" s="35">
        <v>2018</v>
      </c>
      <c r="B15" s="111"/>
      <c r="C15" s="123"/>
      <c r="D15" s="112"/>
      <c r="E15" s="1" t="s">
        <v>37</v>
      </c>
      <c r="F15" s="1" t="s">
        <v>38</v>
      </c>
      <c r="G15" s="2" t="s">
        <v>39</v>
      </c>
      <c r="H15" s="1" t="s">
        <v>37</v>
      </c>
      <c r="I15" s="1" t="s">
        <v>38</v>
      </c>
      <c r="J15" s="2" t="s">
        <v>39</v>
      </c>
      <c r="K15" s="32"/>
      <c r="L15" s="32"/>
      <c r="M15" s="33"/>
    </row>
    <row r="16" spans="1:13" ht="15.6" x14ac:dyDescent="0.3">
      <c r="A16" s="35"/>
      <c r="B16" s="25" t="s">
        <v>63</v>
      </c>
      <c r="C16" s="26">
        <v>6</v>
      </c>
      <c r="D16" s="26">
        <v>15</v>
      </c>
      <c r="E16" s="3">
        <f>D16*35.5*C16</f>
        <v>3195</v>
      </c>
      <c r="F16" s="4">
        <f>E16*30.98/100</f>
        <v>989.81100000000004</v>
      </c>
      <c r="G16" s="4">
        <f>E16+F16</f>
        <v>4184.8109999999997</v>
      </c>
      <c r="H16" s="4">
        <f t="shared" ref="H16:J17" si="2">E16*12</f>
        <v>38340</v>
      </c>
      <c r="I16" s="4">
        <f t="shared" si="2"/>
        <v>11877.732</v>
      </c>
      <c r="J16" s="4">
        <f t="shared" si="2"/>
        <v>50217.731999999996</v>
      </c>
      <c r="K16" s="13"/>
      <c r="L16" s="13"/>
      <c r="M16" s="13"/>
    </row>
    <row r="17" spans="1:13" ht="15.6" x14ac:dyDescent="0.3">
      <c r="A17" s="35"/>
      <c r="B17" s="25" t="s">
        <v>53</v>
      </c>
      <c r="C17" s="26">
        <v>15</v>
      </c>
      <c r="D17" s="26">
        <v>12.4</v>
      </c>
      <c r="E17" s="3">
        <f>D17*35.5*C17</f>
        <v>6603</v>
      </c>
      <c r="F17" s="4">
        <f>E17*30.98/100</f>
        <v>2045.6094000000001</v>
      </c>
      <c r="G17" s="4">
        <f>E17+F17</f>
        <v>8648.6093999999994</v>
      </c>
      <c r="H17" s="4">
        <f t="shared" si="2"/>
        <v>79236</v>
      </c>
      <c r="I17" s="4">
        <f t="shared" si="2"/>
        <v>24547.3128</v>
      </c>
      <c r="J17" s="4">
        <f t="shared" si="2"/>
        <v>103783.31279999999</v>
      </c>
      <c r="K17" s="13"/>
      <c r="L17" s="13"/>
      <c r="M17" s="13"/>
    </row>
    <row r="18" spans="1:13" ht="15.6" x14ac:dyDescent="0.3">
      <c r="A18" s="35"/>
      <c r="B18" s="118" t="s">
        <v>55</v>
      </c>
      <c r="C18" s="118"/>
      <c r="D18" s="118"/>
      <c r="E18" s="118"/>
      <c r="F18" s="118"/>
      <c r="G18" s="118"/>
      <c r="H18" s="118"/>
      <c r="I18" s="118"/>
      <c r="J18" s="28">
        <f>J16+J17</f>
        <v>154001.04479999997</v>
      </c>
      <c r="K18" s="20"/>
      <c r="L18" s="20"/>
      <c r="M18" s="20"/>
    </row>
    <row r="19" spans="1:13" ht="15.6" x14ac:dyDescent="0.3">
      <c r="A19" s="35"/>
      <c r="B19" s="111" t="s">
        <v>32</v>
      </c>
      <c r="C19" s="111" t="s">
        <v>33</v>
      </c>
      <c r="D19" s="112" t="s">
        <v>34</v>
      </c>
      <c r="E19" s="116" t="s">
        <v>35</v>
      </c>
      <c r="F19" s="117"/>
      <c r="G19" s="117"/>
      <c r="H19" s="116" t="s">
        <v>66</v>
      </c>
      <c r="I19" s="117"/>
      <c r="J19" s="117"/>
      <c r="K19" s="119"/>
      <c r="L19" s="120"/>
      <c r="M19" s="120"/>
    </row>
    <row r="20" spans="1:13" ht="36.75" customHeight="1" x14ac:dyDescent="0.3">
      <c r="A20" s="35">
        <v>2019</v>
      </c>
      <c r="B20" s="111"/>
      <c r="C20" s="111"/>
      <c r="D20" s="112"/>
      <c r="E20" s="1" t="s">
        <v>37</v>
      </c>
      <c r="F20" s="1" t="s">
        <v>38</v>
      </c>
      <c r="G20" s="2" t="s">
        <v>39</v>
      </c>
      <c r="H20" s="1" t="s">
        <v>37</v>
      </c>
      <c r="I20" s="1" t="s">
        <v>38</v>
      </c>
      <c r="J20" s="2" t="s">
        <v>39</v>
      </c>
      <c r="K20" s="32"/>
      <c r="L20" s="32"/>
      <c r="M20" s="33"/>
    </row>
    <row r="21" spans="1:13" ht="15.6" x14ac:dyDescent="0.3">
      <c r="A21" s="35"/>
      <c r="B21" s="25" t="s">
        <v>63</v>
      </c>
      <c r="C21" s="26">
        <v>8</v>
      </c>
      <c r="D21" s="26">
        <v>15</v>
      </c>
      <c r="E21" s="3">
        <f>D21*35.5*C21</f>
        <v>4260</v>
      </c>
      <c r="F21" s="4">
        <f>E21*30.98/100</f>
        <v>1319.7479999999998</v>
      </c>
      <c r="G21" s="4">
        <f>E21+F21</f>
        <v>5579.7479999999996</v>
      </c>
      <c r="H21" s="4">
        <f t="shared" ref="H21:J22" si="3">E21*12</f>
        <v>51120</v>
      </c>
      <c r="I21" s="4">
        <f t="shared" si="3"/>
        <v>15836.975999999999</v>
      </c>
      <c r="J21" s="4">
        <f t="shared" si="3"/>
        <v>66956.975999999995</v>
      </c>
      <c r="K21" s="13"/>
      <c r="L21" s="13"/>
      <c r="M21" s="13"/>
    </row>
    <row r="22" spans="1:13" ht="15.6" x14ac:dyDescent="0.3">
      <c r="A22" s="35"/>
      <c r="B22" s="25" t="s">
        <v>53</v>
      </c>
      <c r="C22" s="26">
        <v>20</v>
      </c>
      <c r="D22" s="26">
        <v>12.4</v>
      </c>
      <c r="E22" s="3">
        <f>D22*35.5*C22</f>
        <v>8804</v>
      </c>
      <c r="F22" s="4">
        <f>E22*30.98/100</f>
        <v>2727.4791999999998</v>
      </c>
      <c r="G22" s="4">
        <f>E22+F22</f>
        <v>11531.4792</v>
      </c>
      <c r="H22" s="4">
        <f t="shared" si="3"/>
        <v>105648</v>
      </c>
      <c r="I22" s="4">
        <f t="shared" si="3"/>
        <v>32729.750399999997</v>
      </c>
      <c r="J22" s="4">
        <f t="shared" si="3"/>
        <v>138377.75039999999</v>
      </c>
      <c r="K22" s="13"/>
      <c r="L22" s="13"/>
      <c r="M22" s="13"/>
    </row>
    <row r="23" spans="1:13" ht="15.6" x14ac:dyDescent="0.3">
      <c r="A23" s="35"/>
      <c r="B23" s="118" t="s">
        <v>55</v>
      </c>
      <c r="C23" s="118"/>
      <c r="D23" s="118"/>
      <c r="E23" s="118"/>
      <c r="F23" s="118"/>
      <c r="G23" s="118"/>
      <c r="H23" s="118"/>
      <c r="I23" s="118"/>
      <c r="J23" s="28">
        <f>J21+J22</f>
        <v>205334.72639999999</v>
      </c>
      <c r="K23" s="20"/>
      <c r="L23" s="20"/>
      <c r="M23" s="20"/>
    </row>
    <row r="24" spans="1:13" ht="15.6" x14ac:dyDescent="0.3">
      <c r="A24" s="35"/>
      <c r="B24" s="111" t="s">
        <v>32</v>
      </c>
      <c r="C24" s="122" t="s">
        <v>33</v>
      </c>
      <c r="D24" s="112" t="s">
        <v>34</v>
      </c>
      <c r="E24" s="124" t="s">
        <v>35</v>
      </c>
      <c r="F24" s="125"/>
      <c r="G24" s="125"/>
      <c r="H24" s="116" t="s">
        <v>67</v>
      </c>
      <c r="I24" s="117"/>
      <c r="J24" s="117"/>
      <c r="K24" s="119"/>
      <c r="L24" s="120"/>
      <c r="M24" s="120"/>
    </row>
    <row r="25" spans="1:13" ht="27.75" customHeight="1" x14ac:dyDescent="0.3">
      <c r="A25" s="35">
        <v>2020</v>
      </c>
      <c r="B25" s="111"/>
      <c r="C25" s="123"/>
      <c r="D25" s="112"/>
      <c r="E25" s="1" t="s">
        <v>37</v>
      </c>
      <c r="F25" s="1" t="s">
        <v>38</v>
      </c>
      <c r="G25" s="11" t="s">
        <v>39</v>
      </c>
      <c r="H25" s="1" t="s">
        <v>37</v>
      </c>
      <c r="I25" s="1" t="s">
        <v>38</v>
      </c>
      <c r="J25" s="2" t="s">
        <v>39</v>
      </c>
      <c r="K25" s="32"/>
      <c r="L25" s="32"/>
      <c r="M25" s="33"/>
    </row>
    <row r="26" spans="1:13" ht="15.6" x14ac:dyDescent="0.3">
      <c r="B26" s="25" t="s">
        <v>63</v>
      </c>
      <c r="C26" s="26">
        <v>10</v>
      </c>
      <c r="D26" s="26">
        <v>15</v>
      </c>
      <c r="E26" s="3">
        <f>D26*35.5*C26</f>
        <v>5325</v>
      </c>
      <c r="F26" s="4">
        <f>E26*30.98/100</f>
        <v>1649.6849999999999</v>
      </c>
      <c r="G26" s="12">
        <f>E26+F26</f>
        <v>6974.6849999999995</v>
      </c>
      <c r="H26" s="4">
        <f t="shared" ref="H26:J27" si="4">E26*12</f>
        <v>63900</v>
      </c>
      <c r="I26" s="4">
        <f t="shared" si="4"/>
        <v>19796.22</v>
      </c>
      <c r="J26" s="4">
        <f t="shared" si="4"/>
        <v>83696.22</v>
      </c>
      <c r="K26" s="13"/>
      <c r="L26" s="13"/>
      <c r="M26" s="13"/>
    </row>
    <row r="27" spans="1:13" ht="15.6" x14ac:dyDescent="0.3">
      <c r="B27" s="25" t="s">
        <v>53</v>
      </c>
      <c r="C27" s="26">
        <v>25</v>
      </c>
      <c r="D27" s="26">
        <v>12.4</v>
      </c>
      <c r="E27" s="3">
        <f>D27*35.5*C27</f>
        <v>11005</v>
      </c>
      <c r="F27" s="4">
        <f>E27*30.98/100</f>
        <v>3409.3490000000002</v>
      </c>
      <c r="G27" s="12">
        <f>E27+F27</f>
        <v>14414.349</v>
      </c>
      <c r="H27" s="4">
        <f t="shared" si="4"/>
        <v>132060</v>
      </c>
      <c r="I27" s="4">
        <f t="shared" si="4"/>
        <v>40912.188000000002</v>
      </c>
      <c r="J27" s="4">
        <f t="shared" si="4"/>
        <v>172972.18799999999</v>
      </c>
      <c r="K27" s="13"/>
      <c r="L27" s="13"/>
      <c r="M27" s="13"/>
    </row>
    <row r="28" spans="1:13" ht="15.6" x14ac:dyDescent="0.3">
      <c r="B28" s="118" t="s">
        <v>55</v>
      </c>
      <c r="C28" s="118"/>
      <c r="D28" s="118"/>
      <c r="E28" s="118"/>
      <c r="F28" s="118"/>
      <c r="G28" s="118"/>
      <c r="H28" s="118"/>
      <c r="I28" s="118"/>
      <c r="J28" s="28">
        <f>J26+J27</f>
        <v>256668.408</v>
      </c>
      <c r="K28" s="20"/>
      <c r="L28" s="20"/>
      <c r="M28" s="20"/>
    </row>
    <row r="29" spans="1:13" ht="15.6" x14ac:dyDescent="0.3">
      <c r="B29" s="20"/>
      <c r="C29" s="20"/>
      <c r="D29" s="21"/>
      <c r="E29" s="20"/>
      <c r="F29" s="20"/>
      <c r="G29" s="20"/>
      <c r="H29" s="20"/>
      <c r="I29" s="20"/>
      <c r="J29" s="34">
        <f>J8+J13+J18+J23+J28</f>
        <v>731504.96279999998</v>
      </c>
      <c r="K29" s="20"/>
      <c r="L29" s="20"/>
      <c r="M29" s="20"/>
    </row>
  </sheetData>
  <mergeCells count="36">
    <mergeCell ref="B28:I28"/>
    <mergeCell ref="K19:M19"/>
    <mergeCell ref="B23:I23"/>
    <mergeCell ref="B24:B25"/>
    <mergeCell ref="C24:C25"/>
    <mergeCell ref="D24:D25"/>
    <mergeCell ref="E24:G24"/>
    <mergeCell ref="H24:J24"/>
    <mergeCell ref="K24:M24"/>
    <mergeCell ref="B18:I18"/>
    <mergeCell ref="B19:B20"/>
    <mergeCell ref="C19:C20"/>
    <mergeCell ref="D19:D20"/>
    <mergeCell ref="E19:G19"/>
    <mergeCell ref="H19:J19"/>
    <mergeCell ref="K9:M9"/>
    <mergeCell ref="B13:I13"/>
    <mergeCell ref="B14:B15"/>
    <mergeCell ref="C14:C15"/>
    <mergeCell ref="D14:D15"/>
    <mergeCell ref="E14:G14"/>
    <mergeCell ref="H14:J14"/>
    <mergeCell ref="K14:M14"/>
    <mergeCell ref="B8:I8"/>
    <mergeCell ref="B9:B10"/>
    <mergeCell ref="C9:C10"/>
    <mergeCell ref="D9:D10"/>
    <mergeCell ref="E9:G9"/>
    <mergeCell ref="H9:J9"/>
    <mergeCell ref="K4:M4"/>
    <mergeCell ref="B1:G1"/>
    <mergeCell ref="B4:B5"/>
    <mergeCell ref="C4:C5"/>
    <mergeCell ref="D4:D5"/>
    <mergeCell ref="E4:G4"/>
    <mergeCell ref="H4:J4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37" workbookViewId="0">
      <selection activeCell="E13" sqref="E13"/>
    </sheetView>
  </sheetViews>
  <sheetFormatPr defaultRowHeight="14.4" x14ac:dyDescent="0.3"/>
  <cols>
    <col min="2" max="2" width="20.44140625" customWidth="1"/>
    <col min="3" max="3" width="18" customWidth="1"/>
    <col min="4" max="4" width="28.44140625" customWidth="1"/>
    <col min="5" max="5" width="15.6640625" customWidth="1"/>
    <col min="6" max="6" width="16" customWidth="1"/>
  </cols>
  <sheetData>
    <row r="1" spans="1:10" x14ac:dyDescent="0.3">
      <c r="A1" s="19"/>
      <c r="B1" s="19"/>
      <c r="C1" s="19"/>
      <c r="D1" s="19"/>
      <c r="E1" s="19"/>
      <c r="F1" s="19"/>
      <c r="G1" s="19"/>
      <c r="H1" s="19"/>
      <c r="I1" s="19"/>
    </row>
    <row r="2" spans="1:10" x14ac:dyDescent="0.3">
      <c r="A2" s="121" t="s">
        <v>58</v>
      </c>
      <c r="B2" s="121"/>
      <c r="C2" s="121"/>
      <c r="D2" s="121"/>
      <c r="E2" s="121"/>
      <c r="F2" s="121"/>
      <c r="G2" s="19"/>
      <c r="H2" s="19"/>
      <c r="I2" s="19"/>
    </row>
    <row r="3" spans="1:10" ht="27.6" x14ac:dyDescent="0.3">
      <c r="A3" s="9" t="s">
        <v>1</v>
      </c>
      <c r="B3" s="9" t="s">
        <v>2</v>
      </c>
      <c r="C3" s="7" t="s">
        <v>3</v>
      </c>
      <c r="D3" s="6" t="s">
        <v>4</v>
      </c>
      <c r="E3" s="7" t="s">
        <v>5</v>
      </c>
      <c r="F3" s="7" t="s">
        <v>6</v>
      </c>
      <c r="G3" s="19"/>
      <c r="H3" s="19"/>
      <c r="I3" s="19"/>
    </row>
    <row r="4" spans="1:10" ht="69.599999999999994" x14ac:dyDescent="0.3">
      <c r="A4" s="31"/>
      <c r="B4" s="9" t="s">
        <v>22</v>
      </c>
      <c r="C4" s="24"/>
      <c r="D4" s="24" t="s">
        <v>133</v>
      </c>
      <c r="E4" s="37" t="s">
        <v>68</v>
      </c>
      <c r="F4" s="38" t="s">
        <v>69</v>
      </c>
      <c r="G4" s="19"/>
      <c r="H4" s="19"/>
      <c r="I4" s="19"/>
    </row>
    <row r="5" spans="1:10" x14ac:dyDescent="0.3">
      <c r="A5" s="19"/>
      <c r="B5" s="19"/>
      <c r="C5" s="19"/>
      <c r="D5" s="19"/>
      <c r="E5" s="19"/>
      <c r="F5" s="19"/>
      <c r="G5" s="19"/>
      <c r="H5" s="19"/>
      <c r="I5" s="19"/>
    </row>
    <row r="6" spans="1:10" x14ac:dyDescent="0.3">
      <c r="A6" s="131" t="s">
        <v>73</v>
      </c>
      <c r="B6" s="134" t="s">
        <v>72</v>
      </c>
      <c r="C6" s="102" t="s">
        <v>71</v>
      </c>
      <c r="D6" s="103"/>
      <c r="E6" s="19"/>
      <c r="F6" s="19"/>
      <c r="G6" s="19"/>
      <c r="H6" s="19">
        <v>19103.93</v>
      </c>
      <c r="I6" s="19">
        <v>5</v>
      </c>
      <c r="J6">
        <f>H6*I6</f>
        <v>95519.65</v>
      </c>
    </row>
    <row r="7" spans="1:10" x14ac:dyDescent="0.3">
      <c r="A7" s="132"/>
      <c r="B7" s="135"/>
      <c r="C7" s="42" t="s">
        <v>79</v>
      </c>
      <c r="D7" s="43"/>
      <c r="E7" s="19"/>
      <c r="F7" s="19"/>
      <c r="G7" s="19"/>
      <c r="H7" s="19">
        <v>1440</v>
      </c>
      <c r="I7" s="19">
        <v>1</v>
      </c>
      <c r="J7">
        <f t="shared" ref="J7:J19" si="0">H7*I7</f>
        <v>1440</v>
      </c>
    </row>
    <row r="8" spans="1:10" x14ac:dyDescent="0.3">
      <c r="A8" s="133"/>
      <c r="B8" s="136"/>
      <c r="C8" s="129" t="s">
        <v>132</v>
      </c>
      <c r="D8" s="130"/>
      <c r="E8" s="19"/>
      <c r="F8" s="19"/>
      <c r="G8" s="19"/>
      <c r="H8" s="19">
        <v>1900</v>
      </c>
      <c r="I8" s="19">
        <v>5</v>
      </c>
      <c r="J8">
        <f t="shared" si="0"/>
        <v>9500</v>
      </c>
    </row>
    <row r="9" spans="1:10" x14ac:dyDescent="0.3">
      <c r="A9" s="50" t="s">
        <v>74</v>
      </c>
      <c r="B9" s="51" t="s">
        <v>14</v>
      </c>
      <c r="C9" s="40" t="s">
        <v>70</v>
      </c>
      <c r="D9" s="41"/>
      <c r="E9" s="19"/>
      <c r="F9" s="19"/>
      <c r="G9" s="19"/>
      <c r="H9" s="19">
        <v>11520</v>
      </c>
      <c r="I9" s="19">
        <v>1</v>
      </c>
      <c r="J9">
        <f t="shared" si="0"/>
        <v>11520</v>
      </c>
    </row>
    <row r="10" spans="1:10" x14ac:dyDescent="0.3">
      <c r="A10" s="96"/>
      <c r="B10" s="97"/>
      <c r="C10" s="129" t="s">
        <v>132</v>
      </c>
      <c r="D10" s="130"/>
      <c r="E10" s="19"/>
      <c r="F10" s="19"/>
      <c r="G10" s="19"/>
      <c r="H10" s="19">
        <v>17280</v>
      </c>
      <c r="I10" s="19">
        <v>1</v>
      </c>
      <c r="J10">
        <f t="shared" si="0"/>
        <v>17280</v>
      </c>
    </row>
    <row r="11" spans="1:10" x14ac:dyDescent="0.3">
      <c r="A11" s="52"/>
      <c r="B11" s="52"/>
      <c r="C11" s="44" t="s">
        <v>78</v>
      </c>
      <c r="D11" s="45"/>
      <c r="E11" s="39"/>
      <c r="F11" s="39"/>
      <c r="G11" s="19"/>
      <c r="H11" s="19">
        <v>23040</v>
      </c>
      <c r="I11" s="19">
        <v>1</v>
      </c>
      <c r="J11">
        <f t="shared" si="0"/>
        <v>23040</v>
      </c>
    </row>
    <row r="12" spans="1:10" x14ac:dyDescent="0.3">
      <c r="A12" s="50" t="s">
        <v>75</v>
      </c>
      <c r="B12" s="51" t="s">
        <v>9</v>
      </c>
      <c r="C12" s="40" t="s">
        <v>70</v>
      </c>
      <c r="D12" s="41"/>
      <c r="E12" s="19"/>
      <c r="F12" s="19"/>
      <c r="G12" s="19"/>
      <c r="H12" s="19">
        <v>28800</v>
      </c>
      <c r="I12" s="19">
        <v>1</v>
      </c>
      <c r="J12">
        <f t="shared" si="0"/>
        <v>28800</v>
      </c>
    </row>
    <row r="13" spans="1:10" x14ac:dyDescent="0.3">
      <c r="A13" s="98"/>
      <c r="B13" s="99"/>
      <c r="C13" s="129" t="s">
        <v>132</v>
      </c>
      <c r="D13" s="130"/>
      <c r="E13" s="19"/>
      <c r="F13" s="19"/>
      <c r="G13" s="19"/>
      <c r="H13" s="19">
        <v>20000</v>
      </c>
      <c r="I13" s="19">
        <v>1</v>
      </c>
      <c r="J13">
        <f t="shared" si="0"/>
        <v>20000</v>
      </c>
    </row>
    <row r="14" spans="1:10" x14ac:dyDescent="0.3">
      <c r="A14" s="53"/>
      <c r="B14" s="53"/>
      <c r="C14" s="44" t="s">
        <v>77</v>
      </c>
      <c r="D14" s="43"/>
      <c r="E14" s="19"/>
      <c r="F14" s="19"/>
      <c r="G14" s="19"/>
      <c r="H14" s="19">
        <v>1746</v>
      </c>
      <c r="I14" s="19">
        <v>1</v>
      </c>
      <c r="J14">
        <f t="shared" si="0"/>
        <v>1746</v>
      </c>
    </row>
    <row r="15" spans="1:10" x14ac:dyDescent="0.3">
      <c r="A15" s="50" t="s">
        <v>76</v>
      </c>
      <c r="B15" s="51" t="s">
        <v>54</v>
      </c>
      <c r="C15" s="40" t="s">
        <v>70</v>
      </c>
      <c r="D15" s="41"/>
      <c r="E15" s="19"/>
      <c r="F15" s="19"/>
      <c r="G15" s="19"/>
      <c r="H15" s="19">
        <v>13972</v>
      </c>
      <c r="I15" s="19">
        <v>1</v>
      </c>
      <c r="J15">
        <f t="shared" si="0"/>
        <v>13972</v>
      </c>
    </row>
    <row r="16" spans="1:10" x14ac:dyDescent="0.3">
      <c r="A16" s="98"/>
      <c r="B16" s="99"/>
      <c r="C16" s="129" t="s">
        <v>132</v>
      </c>
      <c r="D16" s="130"/>
      <c r="E16" s="19"/>
      <c r="F16" s="19"/>
      <c r="G16" s="19"/>
      <c r="H16" s="19">
        <v>20958</v>
      </c>
      <c r="I16" s="19">
        <v>1</v>
      </c>
      <c r="J16">
        <f t="shared" si="0"/>
        <v>20958</v>
      </c>
    </row>
    <row r="17" spans="1:10" x14ac:dyDescent="0.3">
      <c r="A17" s="54"/>
      <c r="B17" s="54"/>
      <c r="C17" s="44" t="s">
        <v>80</v>
      </c>
      <c r="D17" s="47"/>
      <c r="H17" s="19">
        <v>27944</v>
      </c>
      <c r="I17" s="19">
        <v>1</v>
      </c>
      <c r="J17">
        <f t="shared" si="0"/>
        <v>27944</v>
      </c>
    </row>
    <row r="18" spans="1:10" x14ac:dyDescent="0.3">
      <c r="A18" s="55" t="s">
        <v>81</v>
      </c>
      <c r="B18" s="56" t="s">
        <v>44</v>
      </c>
      <c r="C18" s="40" t="s">
        <v>70</v>
      </c>
      <c r="D18" s="49"/>
      <c r="H18" s="19">
        <v>34931</v>
      </c>
      <c r="I18" s="19">
        <v>1</v>
      </c>
      <c r="J18">
        <f t="shared" si="0"/>
        <v>34931</v>
      </c>
    </row>
    <row r="19" spans="1:10" x14ac:dyDescent="0.3">
      <c r="A19" s="100"/>
      <c r="B19" s="101"/>
      <c r="C19" s="129" t="s">
        <v>132</v>
      </c>
      <c r="D19" s="130"/>
      <c r="H19" s="19">
        <v>100000</v>
      </c>
      <c r="I19" s="19">
        <v>1</v>
      </c>
      <c r="J19">
        <f t="shared" si="0"/>
        <v>100000</v>
      </c>
    </row>
    <row r="20" spans="1:10" x14ac:dyDescent="0.3">
      <c r="A20" s="54"/>
      <c r="B20" s="54"/>
      <c r="C20" s="44" t="s">
        <v>82</v>
      </c>
      <c r="D20" s="47"/>
      <c r="J20">
        <f>SUM(J6:J19)</f>
        <v>406650.65</v>
      </c>
    </row>
    <row r="21" spans="1:10" x14ac:dyDescent="0.3">
      <c r="B21" s="59" t="s">
        <v>17</v>
      </c>
      <c r="C21" s="57" t="s">
        <v>83</v>
      </c>
      <c r="D21" s="58"/>
    </row>
    <row r="22" spans="1:10" x14ac:dyDescent="0.3">
      <c r="B22" s="60" t="s">
        <v>72</v>
      </c>
      <c r="C22" s="61" t="s">
        <v>84</v>
      </c>
      <c r="D22" s="58"/>
    </row>
    <row r="23" spans="1:10" x14ac:dyDescent="0.3">
      <c r="B23" s="51" t="s">
        <v>14</v>
      </c>
      <c r="C23" s="62" t="s">
        <v>85</v>
      </c>
      <c r="D23" s="49"/>
    </row>
    <row r="24" spans="1:10" x14ac:dyDescent="0.3">
      <c r="B24" s="52"/>
      <c r="C24" s="46"/>
      <c r="D24" s="47"/>
    </row>
    <row r="25" spans="1:10" x14ac:dyDescent="0.3">
      <c r="B25" s="51" t="s">
        <v>9</v>
      </c>
      <c r="C25" s="62" t="s">
        <v>86</v>
      </c>
      <c r="D25" s="49"/>
    </row>
    <row r="26" spans="1:10" x14ac:dyDescent="0.3">
      <c r="B26" s="53"/>
      <c r="C26" s="46"/>
      <c r="D26" s="47"/>
    </row>
    <row r="27" spans="1:10" x14ac:dyDescent="0.3">
      <c r="B27" s="51" t="s">
        <v>54</v>
      </c>
      <c r="C27" s="48" t="s">
        <v>87</v>
      </c>
      <c r="D27" s="49"/>
    </row>
    <row r="28" spans="1:10" x14ac:dyDescent="0.3">
      <c r="B28" s="54"/>
      <c r="C28" s="46"/>
      <c r="D28" s="47"/>
    </row>
    <row r="29" spans="1:10" x14ac:dyDescent="0.3">
      <c r="B29" s="51" t="s">
        <v>44</v>
      </c>
      <c r="C29" s="48" t="s">
        <v>88</v>
      </c>
      <c r="D29" s="49"/>
    </row>
    <row r="30" spans="1:10" x14ac:dyDescent="0.3">
      <c r="B30" s="54"/>
      <c r="C30" s="46"/>
      <c r="D30" s="47"/>
    </row>
    <row r="31" spans="1:10" x14ac:dyDescent="0.3">
      <c r="B31" s="51" t="s">
        <v>89</v>
      </c>
      <c r="C31" s="63" t="s">
        <v>130</v>
      </c>
      <c r="D31" s="64"/>
    </row>
    <row r="32" spans="1:10" ht="123.75" customHeight="1" x14ac:dyDescent="0.3">
      <c r="B32" s="54"/>
      <c r="C32" s="127" t="s">
        <v>90</v>
      </c>
      <c r="D32" s="128"/>
    </row>
    <row r="33" spans="2:4" x14ac:dyDescent="0.3">
      <c r="B33" s="65" t="s">
        <v>91</v>
      </c>
      <c r="C33" s="66">
        <v>406650.7</v>
      </c>
      <c r="D33" s="58"/>
    </row>
  </sheetData>
  <mergeCells count="9">
    <mergeCell ref="A2:F2"/>
    <mergeCell ref="C32:D32"/>
    <mergeCell ref="C8:D8"/>
    <mergeCell ref="C10:D10"/>
    <mergeCell ref="C13:D13"/>
    <mergeCell ref="C16:D16"/>
    <mergeCell ref="C19:D19"/>
    <mergeCell ref="A6:A8"/>
    <mergeCell ref="B6:B8"/>
  </mergeCells>
  <pageMargins left="0.7" right="0.7" top="0.75" bottom="0.75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"/>
  <sheetViews>
    <sheetView workbookViewId="0">
      <selection activeCell="E14" sqref="E14"/>
    </sheetView>
  </sheetViews>
  <sheetFormatPr defaultRowHeight="14.4" x14ac:dyDescent="0.3"/>
  <cols>
    <col min="1" max="1" width="3.44140625" customWidth="1"/>
    <col min="2" max="2" width="10" customWidth="1"/>
    <col min="3" max="3" width="34.88671875" customWidth="1"/>
    <col min="4" max="4" width="12" customWidth="1"/>
    <col min="5" max="5" width="21.88671875" customWidth="1"/>
    <col min="6" max="6" width="15.44140625" customWidth="1"/>
    <col min="7" max="7" width="32.44140625" customWidth="1"/>
  </cols>
  <sheetData>
    <row r="2" spans="1:13" ht="26.25" customHeight="1" x14ac:dyDescent="0.3">
      <c r="A2" s="137" t="s">
        <v>92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4" spans="1:13" ht="27.6" x14ac:dyDescent="0.3">
      <c r="B4" s="9" t="s">
        <v>1</v>
      </c>
      <c r="C4" s="9" t="s">
        <v>2</v>
      </c>
      <c r="D4" s="7" t="s">
        <v>3</v>
      </c>
      <c r="E4" s="6" t="s">
        <v>4</v>
      </c>
      <c r="F4" s="7" t="s">
        <v>5</v>
      </c>
      <c r="G4" s="7" t="s">
        <v>6</v>
      </c>
    </row>
    <row r="5" spans="1:13" ht="90" customHeight="1" x14ac:dyDescent="0.3">
      <c r="B5" s="9" t="s">
        <v>23</v>
      </c>
      <c r="C5" s="7" t="s">
        <v>24</v>
      </c>
      <c r="D5" s="9" t="s">
        <v>14</v>
      </c>
      <c r="E5" s="24" t="s">
        <v>25</v>
      </c>
      <c r="F5" s="9" t="s">
        <v>60</v>
      </c>
      <c r="G5" s="6" t="s">
        <v>26</v>
      </c>
    </row>
    <row r="7" spans="1:13" x14ac:dyDescent="0.3">
      <c r="B7" s="35" t="s">
        <v>17</v>
      </c>
      <c r="C7" t="s">
        <v>94</v>
      </c>
    </row>
    <row r="8" spans="1:13" x14ac:dyDescent="0.3">
      <c r="B8" s="35" t="s">
        <v>93</v>
      </c>
      <c r="C8" t="s">
        <v>94</v>
      </c>
    </row>
    <row r="9" spans="1:13" x14ac:dyDescent="0.3">
      <c r="B9" s="35" t="s">
        <v>54</v>
      </c>
      <c r="C9" t="s">
        <v>94</v>
      </c>
    </row>
    <row r="10" spans="1:13" x14ac:dyDescent="0.3">
      <c r="B10" s="35" t="s">
        <v>44</v>
      </c>
      <c r="C10" t="s">
        <v>94</v>
      </c>
    </row>
  </sheetData>
  <mergeCells count="1">
    <mergeCell ref="A2:M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7"/>
  <sheetViews>
    <sheetView topLeftCell="A7" workbookViewId="0">
      <selection activeCell="D19" sqref="D19"/>
    </sheetView>
  </sheetViews>
  <sheetFormatPr defaultRowHeight="14.4" x14ac:dyDescent="0.3"/>
  <cols>
    <col min="1" max="1" width="11.109375" customWidth="1"/>
    <col min="2" max="2" width="17.109375" customWidth="1"/>
    <col min="3" max="3" width="20.6640625" customWidth="1"/>
    <col min="4" max="4" width="19" bestFit="1" customWidth="1"/>
    <col min="5" max="5" width="16.44140625" customWidth="1"/>
    <col min="6" max="6" width="21.33203125" customWidth="1"/>
    <col min="7" max="7" width="18.44140625" customWidth="1"/>
    <col min="9" max="9" width="11.88671875" bestFit="1" customWidth="1"/>
    <col min="10" max="10" width="11.109375" customWidth="1"/>
  </cols>
  <sheetData>
    <row r="3" spans="1:10" ht="15.6" x14ac:dyDescent="0.3">
      <c r="B3" s="137" t="s">
        <v>95</v>
      </c>
      <c r="C3" s="137"/>
      <c r="D3" s="137"/>
      <c r="E3" s="137"/>
      <c r="F3" s="137"/>
      <c r="G3" s="137"/>
      <c r="H3" s="137"/>
      <c r="I3" s="137"/>
      <c r="J3" s="137"/>
    </row>
    <row r="5" spans="1:10" ht="27.6" x14ac:dyDescent="0.3">
      <c r="B5" s="9" t="s">
        <v>1</v>
      </c>
      <c r="C5" s="9" t="s">
        <v>2</v>
      </c>
      <c r="D5" s="7" t="s">
        <v>3</v>
      </c>
      <c r="E5" s="6" t="s">
        <v>4</v>
      </c>
      <c r="F5" s="7" t="s">
        <v>5</v>
      </c>
      <c r="G5" s="7" t="s">
        <v>6</v>
      </c>
    </row>
    <row r="6" spans="1:10" ht="93" customHeight="1" x14ac:dyDescent="0.3">
      <c r="B6" s="9" t="s">
        <v>23</v>
      </c>
      <c r="C6" s="76" t="s">
        <v>27</v>
      </c>
      <c r="D6" s="6" t="s">
        <v>28</v>
      </c>
      <c r="E6" s="24" t="s">
        <v>29</v>
      </c>
      <c r="F6" s="6" t="s">
        <v>30</v>
      </c>
      <c r="G6" s="6" t="s">
        <v>31</v>
      </c>
    </row>
    <row r="8" spans="1:10" ht="15.75" customHeight="1" x14ac:dyDescent="0.3">
      <c r="B8" s="111" t="s">
        <v>32</v>
      </c>
      <c r="C8" s="111" t="s">
        <v>33</v>
      </c>
      <c r="D8" s="112" t="s">
        <v>34</v>
      </c>
      <c r="E8" s="116" t="s">
        <v>35</v>
      </c>
      <c r="F8" s="117"/>
      <c r="G8" s="117"/>
      <c r="H8" s="116" t="s">
        <v>98</v>
      </c>
      <c r="I8" s="116"/>
      <c r="J8" s="116"/>
    </row>
    <row r="9" spans="1:10" ht="46.8" x14ac:dyDescent="0.3">
      <c r="B9" s="111"/>
      <c r="C9" s="111"/>
      <c r="D9" s="112"/>
      <c r="E9" s="1" t="s">
        <v>37</v>
      </c>
      <c r="F9" s="1" t="s">
        <v>38</v>
      </c>
      <c r="G9" s="2" t="s">
        <v>39</v>
      </c>
      <c r="H9" s="1" t="s">
        <v>37</v>
      </c>
      <c r="I9" s="1" t="s">
        <v>38</v>
      </c>
      <c r="J9" s="2" t="s">
        <v>97</v>
      </c>
    </row>
    <row r="10" spans="1:10" ht="28.8" x14ac:dyDescent="0.3">
      <c r="A10" s="75" t="s">
        <v>99</v>
      </c>
      <c r="B10" s="67" t="s">
        <v>96</v>
      </c>
      <c r="C10" s="67">
        <v>1</v>
      </c>
      <c r="D10" s="68">
        <v>15.8</v>
      </c>
      <c r="E10" s="68">
        <v>560.9</v>
      </c>
      <c r="F10" s="69">
        <f>E10*30.98/100</f>
        <v>173.76682</v>
      </c>
      <c r="G10" s="70">
        <f>E10+F10</f>
        <v>734.66681999999992</v>
      </c>
      <c r="H10" s="68">
        <f>E10*9</f>
        <v>5048.0999999999995</v>
      </c>
      <c r="I10" s="69">
        <f>F10*9</f>
        <v>1563.90138</v>
      </c>
      <c r="J10" s="70">
        <f>G10*9</f>
        <v>6612.0013799999997</v>
      </c>
    </row>
    <row r="11" spans="1:10" ht="15.6" x14ac:dyDescent="0.3">
      <c r="B11" s="111" t="s">
        <v>32</v>
      </c>
      <c r="C11" s="111" t="s">
        <v>33</v>
      </c>
      <c r="D11" s="112" t="s">
        <v>34</v>
      </c>
      <c r="E11" s="116" t="s">
        <v>35</v>
      </c>
      <c r="F11" s="117"/>
      <c r="G11" s="117"/>
      <c r="H11" s="116" t="s">
        <v>36</v>
      </c>
      <c r="I11" s="116"/>
      <c r="J11" s="116"/>
    </row>
    <row r="12" spans="1:10" ht="46.8" x14ac:dyDescent="0.3">
      <c r="A12" s="71"/>
      <c r="B12" s="111"/>
      <c r="C12" s="111"/>
      <c r="D12" s="112"/>
      <c r="E12" s="1" t="s">
        <v>37</v>
      </c>
      <c r="F12" s="1" t="s">
        <v>38</v>
      </c>
      <c r="G12" s="2" t="s">
        <v>39</v>
      </c>
      <c r="H12" s="1" t="s">
        <v>37</v>
      </c>
      <c r="I12" s="1" t="s">
        <v>38</v>
      </c>
      <c r="J12" s="2" t="s">
        <v>97</v>
      </c>
    </row>
    <row r="13" spans="1:10" ht="15.6" x14ac:dyDescent="0.3">
      <c r="A13" s="71" t="s">
        <v>14</v>
      </c>
      <c r="B13" s="67" t="s">
        <v>96</v>
      </c>
      <c r="C13" s="67">
        <v>1</v>
      </c>
      <c r="D13" s="68">
        <v>15.8</v>
      </c>
      <c r="E13" s="72">
        <v>560.9</v>
      </c>
      <c r="F13" s="73">
        <f>E13*30.98/100</f>
        <v>173.76682</v>
      </c>
      <c r="G13" s="73">
        <f>E13+F13</f>
        <v>734.66681999999992</v>
      </c>
      <c r="H13" s="72">
        <f t="shared" ref="H13:I16" si="0">E13*12</f>
        <v>6730.7999999999993</v>
      </c>
      <c r="I13" s="73">
        <f t="shared" si="0"/>
        <v>2085.2018399999997</v>
      </c>
      <c r="J13" s="73">
        <f>H13+I13</f>
        <v>8816.001839999999</v>
      </c>
    </row>
    <row r="14" spans="1:10" ht="15.6" x14ac:dyDescent="0.3">
      <c r="A14" s="71" t="s">
        <v>9</v>
      </c>
      <c r="B14" s="67" t="s">
        <v>96</v>
      </c>
      <c r="C14" s="67">
        <v>1</v>
      </c>
      <c r="D14" s="68">
        <v>15.8</v>
      </c>
      <c r="E14" s="72">
        <v>560.9</v>
      </c>
      <c r="F14" s="73">
        <f>E14*30.98/100</f>
        <v>173.76682</v>
      </c>
      <c r="G14" s="73">
        <f>E14+F14</f>
        <v>734.66681999999992</v>
      </c>
      <c r="H14" s="72">
        <f t="shared" si="0"/>
        <v>6730.7999999999993</v>
      </c>
      <c r="I14" s="73">
        <f t="shared" si="0"/>
        <v>2085.2018399999997</v>
      </c>
      <c r="J14" s="73">
        <f>H14+I14</f>
        <v>8816.001839999999</v>
      </c>
    </row>
    <row r="15" spans="1:10" ht="15.6" x14ac:dyDescent="0.3">
      <c r="A15" s="71" t="s">
        <v>54</v>
      </c>
      <c r="B15" s="67" t="s">
        <v>96</v>
      </c>
      <c r="C15" s="67">
        <v>1</v>
      </c>
      <c r="D15" s="68">
        <v>15.8</v>
      </c>
      <c r="E15" s="72">
        <v>560.9</v>
      </c>
      <c r="F15" s="73">
        <f>E15*30.98/100</f>
        <v>173.76682</v>
      </c>
      <c r="G15" s="73">
        <f>E15+F15</f>
        <v>734.66681999999992</v>
      </c>
      <c r="H15" s="72">
        <f t="shared" si="0"/>
        <v>6730.7999999999993</v>
      </c>
      <c r="I15" s="73">
        <f t="shared" si="0"/>
        <v>2085.2018399999997</v>
      </c>
      <c r="J15" s="73">
        <f>H15+I15</f>
        <v>8816.001839999999</v>
      </c>
    </row>
    <row r="16" spans="1:10" ht="15.6" x14ac:dyDescent="0.3">
      <c r="A16" s="71" t="s">
        <v>44</v>
      </c>
      <c r="B16" s="67" t="s">
        <v>96</v>
      </c>
      <c r="C16" s="67">
        <v>1</v>
      </c>
      <c r="D16" s="68">
        <v>15.8</v>
      </c>
      <c r="E16" s="72">
        <v>560.9</v>
      </c>
      <c r="F16" s="73">
        <f>E16*30.98/100</f>
        <v>173.76682</v>
      </c>
      <c r="G16" s="73">
        <f>E16+F16</f>
        <v>734.66681999999992</v>
      </c>
      <c r="H16" s="72">
        <f t="shared" si="0"/>
        <v>6730.7999999999993</v>
      </c>
      <c r="I16" s="73">
        <f t="shared" si="0"/>
        <v>2085.2018399999997</v>
      </c>
      <c r="J16" s="73">
        <f>H16+I16</f>
        <v>8816.001839999999</v>
      </c>
    </row>
    <row r="17" spans="8:10" x14ac:dyDescent="0.3">
      <c r="H17" s="138" t="s">
        <v>55</v>
      </c>
      <c r="I17" s="138"/>
      <c r="J17" s="74">
        <f>J13+J14+J15+J16+J10</f>
        <v>41876.008739999997</v>
      </c>
    </row>
  </sheetData>
  <mergeCells count="12">
    <mergeCell ref="H17:I17"/>
    <mergeCell ref="B11:B12"/>
    <mergeCell ref="C11:C12"/>
    <mergeCell ref="D11:D12"/>
    <mergeCell ref="E11:G11"/>
    <mergeCell ref="H11:J11"/>
    <mergeCell ref="B3:J3"/>
    <mergeCell ref="B8:B9"/>
    <mergeCell ref="C8:C9"/>
    <mergeCell ref="D8:D9"/>
    <mergeCell ref="E8:G8"/>
    <mergeCell ref="H8:J8"/>
  </mergeCells>
  <pageMargins left="0.7" right="0.7" top="0.75" bottom="0.75" header="0.3" footer="0.3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workbookViewId="0">
      <selection activeCell="I68" sqref="I68"/>
    </sheetView>
  </sheetViews>
  <sheetFormatPr defaultColWidth="9.109375" defaultRowHeight="15.6" x14ac:dyDescent="0.3"/>
  <cols>
    <col min="1" max="1" width="13.109375" style="78" customWidth="1"/>
    <col min="2" max="2" width="9.109375" style="78"/>
    <col min="3" max="3" width="26.5546875" style="78" customWidth="1"/>
    <col min="4" max="4" width="12.5546875" style="78" customWidth="1"/>
    <col min="5" max="5" width="12.109375" style="78" customWidth="1"/>
    <col min="6" max="6" width="19.109375" style="78" customWidth="1"/>
    <col min="7" max="16384" width="9.109375" style="78"/>
  </cols>
  <sheetData>
    <row r="1" spans="1:6" x14ac:dyDescent="0.3">
      <c r="B1" s="77" t="s">
        <v>100</v>
      </c>
    </row>
    <row r="2" spans="1:6" x14ac:dyDescent="0.3">
      <c r="A2" s="79" t="s">
        <v>101</v>
      </c>
      <c r="B2" s="145" t="s">
        <v>63</v>
      </c>
      <c r="C2" s="145"/>
      <c r="D2" s="80">
        <v>2</v>
      </c>
      <c r="E2" s="4">
        <v>4184.8100000000004</v>
      </c>
      <c r="F2" s="156" t="s">
        <v>103</v>
      </c>
    </row>
    <row r="3" spans="1:6" x14ac:dyDescent="0.3">
      <c r="B3" s="145" t="s">
        <v>53</v>
      </c>
      <c r="C3" s="145"/>
      <c r="D3" s="80">
        <v>5</v>
      </c>
      <c r="E3" s="4">
        <v>8648.61</v>
      </c>
      <c r="F3" s="156"/>
    </row>
    <row r="4" spans="1:6" x14ac:dyDescent="0.3">
      <c r="B4" s="146" t="s">
        <v>55</v>
      </c>
      <c r="C4" s="147"/>
      <c r="D4" s="148"/>
      <c r="E4" s="28">
        <f>E2+E3</f>
        <v>12833.420000000002</v>
      </c>
    </row>
    <row r="6" spans="1:6" x14ac:dyDescent="0.3">
      <c r="A6" s="77" t="s">
        <v>102</v>
      </c>
      <c r="B6" s="149" t="s">
        <v>73</v>
      </c>
      <c r="C6" s="152" t="s">
        <v>104</v>
      </c>
      <c r="D6" s="152"/>
      <c r="E6" s="80">
        <v>19103.93</v>
      </c>
      <c r="F6" s="156" t="s">
        <v>103</v>
      </c>
    </row>
    <row r="7" spans="1:6" x14ac:dyDescent="0.3">
      <c r="B7" s="150"/>
      <c r="C7" s="152" t="s">
        <v>105</v>
      </c>
      <c r="D7" s="152"/>
      <c r="E7" s="80">
        <v>1440</v>
      </c>
      <c r="F7" s="156"/>
    </row>
    <row r="8" spans="1:6" x14ac:dyDescent="0.3">
      <c r="B8" s="151"/>
      <c r="C8" s="153" t="s">
        <v>106</v>
      </c>
      <c r="D8" s="153"/>
      <c r="E8" s="106">
        <v>2208</v>
      </c>
      <c r="F8" s="156"/>
    </row>
    <row r="9" spans="1:6" x14ac:dyDescent="0.3">
      <c r="B9" s="142" t="s">
        <v>131</v>
      </c>
      <c r="C9" s="143"/>
      <c r="D9" s="144"/>
      <c r="E9" s="106">
        <v>1438</v>
      </c>
      <c r="F9" s="95"/>
    </row>
    <row r="10" spans="1:6" x14ac:dyDescent="0.3">
      <c r="B10" s="146" t="s">
        <v>55</v>
      </c>
      <c r="C10" s="147"/>
      <c r="D10" s="148"/>
      <c r="E10" s="81">
        <f>E6+E7+E8+E9</f>
        <v>24189.93</v>
      </c>
    </row>
    <row r="12" spans="1:6" x14ac:dyDescent="0.3">
      <c r="A12" s="77" t="s">
        <v>107</v>
      </c>
      <c r="B12" s="145" t="s">
        <v>96</v>
      </c>
      <c r="C12" s="145"/>
      <c r="D12" s="80">
        <v>1</v>
      </c>
      <c r="E12" s="4">
        <v>6612</v>
      </c>
      <c r="F12" s="156" t="s">
        <v>108</v>
      </c>
    </row>
    <row r="13" spans="1:6" x14ac:dyDescent="0.3">
      <c r="B13" s="146" t="s">
        <v>55</v>
      </c>
      <c r="C13" s="147"/>
      <c r="D13" s="148"/>
      <c r="E13" s="28">
        <v>6612</v>
      </c>
      <c r="F13" s="156"/>
    </row>
    <row r="15" spans="1:6" x14ac:dyDescent="0.3">
      <c r="A15" s="83"/>
      <c r="B15" s="83"/>
      <c r="C15" s="157" t="s">
        <v>109</v>
      </c>
      <c r="D15" s="157"/>
      <c r="E15" s="85">
        <f>E4+E10+E13</f>
        <v>43635.350000000006</v>
      </c>
      <c r="F15" s="84" t="s">
        <v>110</v>
      </c>
    </row>
    <row r="17" spans="1:5" x14ac:dyDescent="0.3">
      <c r="B17" s="77" t="s">
        <v>14</v>
      </c>
    </row>
    <row r="18" spans="1:5" ht="33" customHeight="1" x14ac:dyDescent="0.3">
      <c r="A18" s="88" t="s">
        <v>111</v>
      </c>
      <c r="B18" s="154" t="s">
        <v>112</v>
      </c>
      <c r="C18" s="155"/>
      <c r="D18" s="86">
        <v>2</v>
      </c>
      <c r="E18" s="4">
        <v>20924.16</v>
      </c>
    </row>
    <row r="19" spans="1:5" x14ac:dyDescent="0.3">
      <c r="A19" s="88" t="s">
        <v>113</v>
      </c>
      <c r="B19" s="145" t="s">
        <v>53</v>
      </c>
      <c r="C19" s="145"/>
      <c r="D19" s="86">
        <v>2</v>
      </c>
      <c r="E19" s="80">
        <v>13837.78</v>
      </c>
    </row>
    <row r="20" spans="1:5" x14ac:dyDescent="0.3">
      <c r="A20" s="87" t="s">
        <v>101</v>
      </c>
      <c r="B20" s="145" t="s">
        <v>63</v>
      </c>
      <c r="C20" s="145"/>
      <c r="D20" s="86">
        <v>4</v>
      </c>
      <c r="E20" s="80">
        <v>33478.49</v>
      </c>
    </row>
    <row r="21" spans="1:5" x14ac:dyDescent="0.3">
      <c r="B21" s="145" t="s">
        <v>53</v>
      </c>
      <c r="C21" s="145"/>
      <c r="D21" s="86">
        <v>10</v>
      </c>
      <c r="E21" s="80">
        <v>69188.88</v>
      </c>
    </row>
    <row r="22" spans="1:5" x14ac:dyDescent="0.3">
      <c r="A22" s="87" t="s">
        <v>114</v>
      </c>
      <c r="B22" s="149" t="s">
        <v>74</v>
      </c>
      <c r="C22" s="152" t="s">
        <v>104</v>
      </c>
      <c r="D22" s="152"/>
      <c r="E22" s="80">
        <v>19103.93</v>
      </c>
    </row>
    <row r="23" spans="1:5" x14ac:dyDescent="0.3">
      <c r="B23" s="150"/>
      <c r="C23" s="152" t="s">
        <v>115</v>
      </c>
      <c r="D23" s="152"/>
      <c r="E23" s="80">
        <v>11520</v>
      </c>
    </row>
    <row r="24" spans="1:5" x14ac:dyDescent="0.3">
      <c r="B24" s="151"/>
      <c r="C24" s="153" t="s">
        <v>116</v>
      </c>
      <c r="D24" s="153"/>
      <c r="E24" s="106">
        <v>17520</v>
      </c>
    </row>
    <row r="25" spans="1:5" x14ac:dyDescent="0.3">
      <c r="B25" s="139" t="s">
        <v>131</v>
      </c>
      <c r="C25" s="140"/>
      <c r="D25" s="141"/>
      <c r="E25" s="80">
        <v>1900</v>
      </c>
    </row>
    <row r="26" spans="1:5" x14ac:dyDescent="0.3">
      <c r="B26" s="139" t="s">
        <v>128</v>
      </c>
      <c r="C26" s="140"/>
      <c r="D26" s="141"/>
      <c r="E26" s="80">
        <v>20000</v>
      </c>
    </row>
    <row r="27" spans="1:5" x14ac:dyDescent="0.3">
      <c r="B27" s="142" t="s">
        <v>129</v>
      </c>
      <c r="C27" s="143"/>
      <c r="D27" s="144"/>
      <c r="E27" s="106">
        <v>21452</v>
      </c>
    </row>
    <row r="28" spans="1:5" x14ac:dyDescent="0.3">
      <c r="A28" s="87" t="s">
        <v>117</v>
      </c>
      <c r="B28" s="145" t="s">
        <v>118</v>
      </c>
      <c r="C28" s="145"/>
      <c r="D28" s="145"/>
      <c r="E28" s="80">
        <v>4000</v>
      </c>
    </row>
    <row r="29" spans="1:5" x14ac:dyDescent="0.3">
      <c r="A29" s="87" t="s">
        <v>107</v>
      </c>
      <c r="B29" s="145" t="s">
        <v>96</v>
      </c>
      <c r="C29" s="145"/>
      <c r="D29" s="86">
        <v>1</v>
      </c>
      <c r="E29" s="80">
        <v>8816</v>
      </c>
    </row>
    <row r="30" spans="1:5" x14ac:dyDescent="0.3">
      <c r="B30" s="158" t="s">
        <v>55</v>
      </c>
      <c r="C30" s="158"/>
      <c r="D30" s="158"/>
      <c r="E30" s="89">
        <f>SUM(E18:E29)</f>
        <v>241741.24</v>
      </c>
    </row>
    <row r="32" spans="1:5" x14ac:dyDescent="0.3">
      <c r="B32" s="77" t="s">
        <v>9</v>
      </c>
    </row>
    <row r="33" spans="1:6" x14ac:dyDescent="0.3">
      <c r="A33" s="88" t="s">
        <v>119</v>
      </c>
      <c r="B33" s="154" t="s">
        <v>120</v>
      </c>
      <c r="C33" s="155"/>
      <c r="D33" s="86">
        <v>1</v>
      </c>
      <c r="E33" s="4">
        <v>7923.24</v>
      </c>
    </row>
    <row r="34" spans="1:6" x14ac:dyDescent="0.3">
      <c r="A34" s="88" t="s">
        <v>111</v>
      </c>
      <c r="B34" s="154" t="s">
        <v>112</v>
      </c>
      <c r="C34" s="155"/>
      <c r="D34" s="86">
        <v>2</v>
      </c>
      <c r="E34" s="4">
        <v>20924.16</v>
      </c>
    </row>
    <row r="35" spans="1:6" x14ac:dyDescent="0.3">
      <c r="A35" s="88" t="s">
        <v>113</v>
      </c>
      <c r="B35" s="145" t="s">
        <v>53</v>
      </c>
      <c r="C35" s="145"/>
      <c r="D35" s="86">
        <v>4</v>
      </c>
      <c r="E35" s="80">
        <v>27675.55</v>
      </c>
    </row>
    <row r="36" spans="1:6" x14ac:dyDescent="0.3">
      <c r="A36" s="87" t="s">
        <v>101</v>
      </c>
      <c r="B36" s="145" t="s">
        <v>63</v>
      </c>
      <c r="C36" s="145"/>
      <c r="D36" s="86">
        <v>6</v>
      </c>
      <c r="E36" s="80">
        <v>50217.73</v>
      </c>
    </row>
    <row r="37" spans="1:6" x14ac:dyDescent="0.3">
      <c r="B37" s="145" t="s">
        <v>53</v>
      </c>
      <c r="C37" s="145"/>
      <c r="D37" s="86">
        <v>15</v>
      </c>
      <c r="E37" s="80">
        <v>103783.31</v>
      </c>
    </row>
    <row r="38" spans="1:6" x14ac:dyDescent="0.3">
      <c r="A38" s="87" t="s">
        <v>114</v>
      </c>
      <c r="B38" s="149" t="s">
        <v>75</v>
      </c>
      <c r="C38" s="152" t="s">
        <v>104</v>
      </c>
      <c r="D38" s="152"/>
      <c r="E38" s="80">
        <v>19103.93</v>
      </c>
    </row>
    <row r="39" spans="1:6" x14ac:dyDescent="0.3">
      <c r="B39" s="150"/>
      <c r="C39" s="152" t="s">
        <v>121</v>
      </c>
      <c r="D39" s="152"/>
      <c r="E39" s="80">
        <v>17280</v>
      </c>
    </row>
    <row r="40" spans="1:6" x14ac:dyDescent="0.3">
      <c r="B40" s="151"/>
      <c r="C40" s="153" t="s">
        <v>122</v>
      </c>
      <c r="D40" s="153"/>
      <c r="E40" s="106">
        <v>26280</v>
      </c>
    </row>
    <row r="41" spans="1:6" x14ac:dyDescent="0.3">
      <c r="B41" s="139" t="s">
        <v>131</v>
      </c>
      <c r="C41" s="140"/>
      <c r="D41" s="141"/>
      <c r="E41" s="80">
        <v>1900</v>
      </c>
    </row>
    <row r="42" spans="1:6" x14ac:dyDescent="0.3">
      <c r="B42" s="142" t="s">
        <v>129</v>
      </c>
      <c r="C42" s="143"/>
      <c r="D42" s="144"/>
      <c r="E42" s="106">
        <v>19677.990000000002</v>
      </c>
    </row>
    <row r="43" spans="1:6" x14ac:dyDescent="0.3">
      <c r="A43" s="87" t="s">
        <v>117</v>
      </c>
      <c r="B43" s="145" t="s">
        <v>118</v>
      </c>
      <c r="C43" s="145"/>
      <c r="D43" s="145"/>
      <c r="E43" s="80">
        <v>4000</v>
      </c>
    </row>
    <row r="44" spans="1:6" x14ac:dyDescent="0.3">
      <c r="A44" s="87" t="s">
        <v>107</v>
      </c>
      <c r="B44" s="145" t="s">
        <v>96</v>
      </c>
      <c r="C44" s="145"/>
      <c r="D44" s="86">
        <v>1</v>
      </c>
      <c r="E44" s="80">
        <v>8816</v>
      </c>
    </row>
    <row r="45" spans="1:6" x14ac:dyDescent="0.3">
      <c r="B45" s="158" t="s">
        <v>55</v>
      </c>
      <c r="C45" s="158"/>
      <c r="D45" s="158"/>
      <c r="E45" s="89">
        <f>SUM(E33:E44)</f>
        <v>307581.90999999997</v>
      </c>
    </row>
    <row r="47" spans="1:6" x14ac:dyDescent="0.3">
      <c r="A47" s="91"/>
      <c r="B47" s="92" t="s">
        <v>54</v>
      </c>
      <c r="C47" s="91"/>
      <c r="D47" s="91"/>
      <c r="E47" s="91"/>
      <c r="F47" s="91"/>
    </row>
    <row r="48" spans="1:6" x14ac:dyDescent="0.3">
      <c r="A48" s="88" t="s">
        <v>119</v>
      </c>
      <c r="B48" s="154" t="s">
        <v>120</v>
      </c>
      <c r="C48" s="155"/>
      <c r="D48" s="86">
        <v>1</v>
      </c>
      <c r="E48" s="4">
        <v>7923.24</v>
      </c>
    </row>
    <row r="49" spans="1:6" x14ac:dyDescent="0.3">
      <c r="A49" s="88" t="s">
        <v>111</v>
      </c>
      <c r="B49" s="154" t="s">
        <v>112</v>
      </c>
      <c r="C49" s="155"/>
      <c r="D49" s="86">
        <v>2</v>
      </c>
      <c r="E49" s="4">
        <v>20924.16</v>
      </c>
    </row>
    <row r="50" spans="1:6" x14ac:dyDescent="0.3">
      <c r="A50" s="88" t="s">
        <v>113</v>
      </c>
      <c r="B50" s="145" t="s">
        <v>53</v>
      </c>
      <c r="C50" s="145"/>
      <c r="D50" s="86">
        <v>6</v>
      </c>
      <c r="E50" s="80">
        <v>41513.33</v>
      </c>
    </row>
    <row r="51" spans="1:6" x14ac:dyDescent="0.3">
      <c r="A51" s="87" t="s">
        <v>101</v>
      </c>
      <c r="B51" s="145" t="s">
        <v>63</v>
      </c>
      <c r="C51" s="145"/>
      <c r="D51" s="86">
        <v>8</v>
      </c>
      <c r="E51" s="80">
        <v>66956.98</v>
      </c>
    </row>
    <row r="52" spans="1:6" x14ac:dyDescent="0.3">
      <c r="B52" s="145" t="s">
        <v>53</v>
      </c>
      <c r="C52" s="145"/>
      <c r="D52" s="86">
        <v>20</v>
      </c>
      <c r="E52" s="80">
        <v>138377.75</v>
      </c>
    </row>
    <row r="53" spans="1:6" x14ac:dyDescent="0.3">
      <c r="A53" s="87" t="s">
        <v>114</v>
      </c>
      <c r="B53" s="149" t="s">
        <v>76</v>
      </c>
      <c r="C53" s="152" t="s">
        <v>104</v>
      </c>
      <c r="D53" s="152"/>
      <c r="E53" s="80">
        <v>19103.93</v>
      </c>
    </row>
    <row r="54" spans="1:6" x14ac:dyDescent="0.3">
      <c r="B54" s="150"/>
      <c r="C54" s="152" t="s">
        <v>123</v>
      </c>
      <c r="D54" s="152"/>
      <c r="E54" s="80">
        <v>23040</v>
      </c>
    </row>
    <row r="55" spans="1:6" x14ac:dyDescent="0.3">
      <c r="B55" s="151"/>
      <c r="C55" s="153" t="s">
        <v>124</v>
      </c>
      <c r="D55" s="153"/>
      <c r="E55" s="106">
        <v>35040</v>
      </c>
    </row>
    <row r="56" spans="1:6" x14ac:dyDescent="0.3">
      <c r="B56" s="139" t="s">
        <v>131</v>
      </c>
      <c r="C56" s="140"/>
      <c r="D56" s="141"/>
      <c r="E56" s="80">
        <v>1900</v>
      </c>
    </row>
    <row r="57" spans="1:6" x14ac:dyDescent="0.3">
      <c r="B57" s="142" t="s">
        <v>129</v>
      </c>
      <c r="C57" s="143"/>
      <c r="D57" s="144"/>
      <c r="E57" s="106">
        <v>17904</v>
      </c>
    </row>
    <row r="58" spans="1:6" x14ac:dyDescent="0.3">
      <c r="A58" s="87" t="s">
        <v>117</v>
      </c>
      <c r="B58" s="145" t="s">
        <v>118</v>
      </c>
      <c r="C58" s="145"/>
      <c r="D58" s="145"/>
      <c r="E58" s="80">
        <v>4000</v>
      </c>
    </row>
    <row r="59" spans="1:6" x14ac:dyDescent="0.3">
      <c r="A59" s="87" t="s">
        <v>107</v>
      </c>
      <c r="B59" s="145" t="s">
        <v>96</v>
      </c>
      <c r="C59" s="145"/>
      <c r="D59" s="86">
        <v>1</v>
      </c>
      <c r="E59" s="80">
        <v>8816</v>
      </c>
    </row>
    <row r="60" spans="1:6" x14ac:dyDescent="0.3">
      <c r="B60" s="158" t="s">
        <v>55</v>
      </c>
      <c r="C60" s="158"/>
      <c r="D60" s="158"/>
      <c r="E60" s="89">
        <f>SUM(E48:E59)</f>
        <v>385499.39</v>
      </c>
    </row>
    <row r="62" spans="1:6" x14ac:dyDescent="0.3">
      <c r="A62" s="91"/>
      <c r="B62" s="92" t="s">
        <v>44</v>
      </c>
      <c r="C62" s="91"/>
      <c r="D62" s="91"/>
      <c r="E62" s="91"/>
      <c r="F62" s="91"/>
    </row>
    <row r="63" spans="1:6" x14ac:dyDescent="0.3">
      <c r="A63" s="88" t="s">
        <v>119</v>
      </c>
      <c r="B63" s="154" t="s">
        <v>120</v>
      </c>
      <c r="C63" s="155"/>
      <c r="D63" s="86">
        <v>1</v>
      </c>
      <c r="E63" s="4">
        <v>7923.24</v>
      </c>
    </row>
    <row r="64" spans="1:6" x14ac:dyDescent="0.3">
      <c r="A64" s="88" t="s">
        <v>111</v>
      </c>
      <c r="B64" s="154" t="s">
        <v>112</v>
      </c>
      <c r="C64" s="155"/>
      <c r="D64" s="86">
        <v>2</v>
      </c>
      <c r="E64" s="4">
        <v>20924.16</v>
      </c>
    </row>
    <row r="65" spans="1:6" x14ac:dyDescent="0.3">
      <c r="A65" s="88" t="s">
        <v>113</v>
      </c>
      <c r="B65" s="145" t="s">
        <v>53</v>
      </c>
      <c r="C65" s="145"/>
      <c r="D65" s="86">
        <v>8</v>
      </c>
      <c r="E65" s="80">
        <v>55351.1</v>
      </c>
    </row>
    <row r="66" spans="1:6" x14ac:dyDescent="0.3">
      <c r="A66" s="87" t="s">
        <v>101</v>
      </c>
      <c r="B66" s="145" t="s">
        <v>63</v>
      </c>
      <c r="C66" s="145"/>
      <c r="D66" s="86">
        <v>10</v>
      </c>
      <c r="E66" s="80">
        <v>83696.22</v>
      </c>
    </row>
    <row r="67" spans="1:6" x14ac:dyDescent="0.3">
      <c r="B67" s="145" t="s">
        <v>53</v>
      </c>
      <c r="C67" s="145"/>
      <c r="D67" s="86">
        <v>25</v>
      </c>
      <c r="E67" s="80">
        <v>172972.19</v>
      </c>
    </row>
    <row r="68" spans="1:6" x14ac:dyDescent="0.3">
      <c r="A68" s="87" t="s">
        <v>114</v>
      </c>
      <c r="B68" s="149" t="s">
        <v>81</v>
      </c>
      <c r="C68" s="152" t="s">
        <v>104</v>
      </c>
      <c r="D68" s="152"/>
      <c r="E68" s="80">
        <v>19103.93</v>
      </c>
    </row>
    <row r="69" spans="1:6" x14ac:dyDescent="0.3">
      <c r="B69" s="150"/>
      <c r="C69" s="152" t="s">
        <v>125</v>
      </c>
      <c r="D69" s="152"/>
      <c r="E69" s="80">
        <v>28800</v>
      </c>
    </row>
    <row r="70" spans="1:6" x14ac:dyDescent="0.3">
      <c r="B70" s="151"/>
      <c r="C70" s="153" t="s">
        <v>126</v>
      </c>
      <c r="D70" s="153"/>
      <c r="E70" s="106">
        <v>43800</v>
      </c>
    </row>
    <row r="71" spans="1:6" x14ac:dyDescent="0.3">
      <c r="B71" s="142" t="s">
        <v>131</v>
      </c>
      <c r="C71" s="143"/>
      <c r="D71" s="144"/>
      <c r="E71" s="106">
        <v>900</v>
      </c>
    </row>
    <row r="72" spans="1:6" x14ac:dyDescent="0.3">
      <c r="B72" s="142" t="s">
        <v>129</v>
      </c>
      <c r="C72" s="143"/>
      <c r="D72" s="144"/>
      <c r="E72" s="106">
        <v>17131</v>
      </c>
    </row>
    <row r="73" spans="1:6" x14ac:dyDescent="0.3">
      <c r="A73" s="87" t="s">
        <v>117</v>
      </c>
      <c r="B73" s="145" t="s">
        <v>118</v>
      </c>
      <c r="C73" s="145"/>
      <c r="D73" s="145"/>
      <c r="E73" s="80">
        <v>4000</v>
      </c>
    </row>
    <row r="74" spans="1:6" x14ac:dyDescent="0.3">
      <c r="A74" s="87" t="s">
        <v>107</v>
      </c>
      <c r="B74" s="145" t="s">
        <v>96</v>
      </c>
      <c r="C74" s="145"/>
      <c r="D74" s="86">
        <v>1</v>
      </c>
      <c r="E74" s="80">
        <v>8816</v>
      </c>
    </row>
    <row r="75" spans="1:6" x14ac:dyDescent="0.3">
      <c r="B75" s="158" t="s">
        <v>55</v>
      </c>
      <c r="C75" s="158"/>
      <c r="D75" s="158"/>
      <c r="E75" s="89">
        <f>SUM(E63:E74)</f>
        <v>463417.84</v>
      </c>
    </row>
    <row r="77" spans="1:6" x14ac:dyDescent="0.3">
      <c r="A77" s="90"/>
      <c r="B77" s="90"/>
      <c r="C77" s="90"/>
      <c r="D77" s="90"/>
      <c r="E77" s="90"/>
      <c r="F77" s="90"/>
    </row>
    <row r="78" spans="1:6" x14ac:dyDescent="0.3">
      <c r="D78" s="82" t="s">
        <v>127</v>
      </c>
      <c r="E78" s="93">
        <f>E75+E60+E45+E30+E15</f>
        <v>1441875.73</v>
      </c>
    </row>
    <row r="80" spans="1:6" x14ac:dyDescent="0.3">
      <c r="E80" s="94"/>
    </row>
  </sheetData>
  <mergeCells count="71">
    <mergeCell ref="B73:D73"/>
    <mergeCell ref="B74:C74"/>
    <mergeCell ref="B75:D75"/>
    <mergeCell ref="B26:D26"/>
    <mergeCell ref="B27:D27"/>
    <mergeCell ref="B42:D42"/>
    <mergeCell ref="B57:D57"/>
    <mergeCell ref="B72:D72"/>
    <mergeCell ref="B65:C65"/>
    <mergeCell ref="B66:C66"/>
    <mergeCell ref="B67:C67"/>
    <mergeCell ref="B68:B70"/>
    <mergeCell ref="C68:D68"/>
    <mergeCell ref="C69:D69"/>
    <mergeCell ref="C70:D70"/>
    <mergeCell ref="B58:D58"/>
    <mergeCell ref="B59:C59"/>
    <mergeCell ref="B60:D60"/>
    <mergeCell ref="B63:C63"/>
    <mergeCell ref="B64:C64"/>
    <mergeCell ref="B49:C49"/>
    <mergeCell ref="B50:C50"/>
    <mergeCell ref="B51:C51"/>
    <mergeCell ref="B52:C52"/>
    <mergeCell ref="B53:B55"/>
    <mergeCell ref="C53:D53"/>
    <mergeCell ref="C54:D54"/>
    <mergeCell ref="C55:D55"/>
    <mergeCell ref="B44:C44"/>
    <mergeCell ref="B45:D45"/>
    <mergeCell ref="B33:C33"/>
    <mergeCell ref="B48:C48"/>
    <mergeCell ref="B36:C36"/>
    <mergeCell ref="B37:C37"/>
    <mergeCell ref="B38:B40"/>
    <mergeCell ref="C38:D38"/>
    <mergeCell ref="C39:D39"/>
    <mergeCell ref="C40:D40"/>
    <mergeCell ref="B29:C29"/>
    <mergeCell ref="B30:D30"/>
    <mergeCell ref="B34:C34"/>
    <mergeCell ref="B35:C35"/>
    <mergeCell ref="B43:D43"/>
    <mergeCell ref="F2:F3"/>
    <mergeCell ref="C6:D6"/>
    <mergeCell ref="B13:D13"/>
    <mergeCell ref="F12:F13"/>
    <mergeCell ref="C15:D15"/>
    <mergeCell ref="B10:D10"/>
    <mergeCell ref="B6:B8"/>
    <mergeCell ref="C8:D8"/>
    <mergeCell ref="F6:F8"/>
    <mergeCell ref="B12:C12"/>
    <mergeCell ref="C7:D7"/>
    <mergeCell ref="B9:D9"/>
    <mergeCell ref="B25:D25"/>
    <mergeCell ref="B41:D41"/>
    <mergeCell ref="B56:D56"/>
    <mergeCell ref="B71:D71"/>
    <mergeCell ref="B2:C2"/>
    <mergeCell ref="B3:C3"/>
    <mergeCell ref="B4:D4"/>
    <mergeCell ref="B22:B24"/>
    <mergeCell ref="C22:D22"/>
    <mergeCell ref="C23:D23"/>
    <mergeCell ref="C24:D24"/>
    <mergeCell ref="B18:C18"/>
    <mergeCell ref="B19:C19"/>
    <mergeCell ref="B20:C20"/>
    <mergeCell ref="B21:C21"/>
    <mergeCell ref="B28:D2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"/>
  <sheetViews>
    <sheetView workbookViewId="0">
      <selection activeCell="H13" sqref="H13"/>
    </sheetView>
  </sheetViews>
  <sheetFormatPr defaultColWidth="9.109375" defaultRowHeight="15.6" x14ac:dyDescent="0.3"/>
  <cols>
    <col min="1" max="1" width="47.109375" style="20" customWidth="1"/>
    <col min="2" max="2" width="9" style="21" customWidth="1"/>
    <col min="3" max="3" width="12" style="21" bestFit="1" customWidth="1"/>
    <col min="4" max="4" width="8.88671875" style="21" customWidth="1"/>
    <col min="5" max="5" width="12" style="21" bestFit="1" customWidth="1"/>
    <col min="6" max="6" width="8.6640625" style="21" customWidth="1"/>
    <col min="7" max="7" width="12" style="21" bestFit="1" customWidth="1"/>
    <col min="8" max="8" width="8.5546875" style="21" customWidth="1"/>
    <col min="9" max="9" width="12" style="21" bestFit="1" customWidth="1"/>
    <col min="10" max="10" width="9.109375" style="21"/>
    <col min="11" max="11" width="12" style="21" bestFit="1" customWidth="1"/>
    <col min="12" max="12" width="12.44140625" style="20" customWidth="1"/>
    <col min="13" max="16384" width="9.109375" style="20"/>
  </cols>
  <sheetData>
    <row r="2" spans="1:12" x14ac:dyDescent="0.3">
      <c r="A2" s="104" t="s">
        <v>142</v>
      </c>
      <c r="B2" s="104" t="s">
        <v>13</v>
      </c>
      <c r="C2" s="104" t="s">
        <v>137</v>
      </c>
      <c r="D2" s="104" t="s">
        <v>17</v>
      </c>
      <c r="E2" s="104" t="s">
        <v>138</v>
      </c>
      <c r="F2" s="104" t="s">
        <v>9</v>
      </c>
      <c r="G2" s="104" t="s">
        <v>139</v>
      </c>
      <c r="H2" s="104" t="s">
        <v>54</v>
      </c>
      <c r="I2" s="104" t="s">
        <v>140</v>
      </c>
      <c r="J2" s="104" t="s">
        <v>44</v>
      </c>
      <c r="K2" s="104" t="s">
        <v>141</v>
      </c>
      <c r="L2" s="104" t="s">
        <v>55</v>
      </c>
    </row>
    <row r="3" spans="1:12" ht="18" customHeight="1" x14ac:dyDescent="0.3">
      <c r="A3" s="105" t="s">
        <v>63</v>
      </c>
      <c r="B3" s="26">
        <v>2</v>
      </c>
      <c r="C3" s="26">
        <v>4184.8100000000004</v>
      </c>
      <c r="D3" s="26">
        <v>4</v>
      </c>
      <c r="E3" s="26">
        <v>33478.49</v>
      </c>
      <c r="F3" s="26">
        <v>6</v>
      </c>
      <c r="G3" s="26">
        <v>50217.73</v>
      </c>
      <c r="H3" s="26">
        <v>8</v>
      </c>
      <c r="I3" s="26">
        <v>66956.98</v>
      </c>
      <c r="J3" s="26">
        <v>10</v>
      </c>
      <c r="K3" s="26">
        <v>83696.22</v>
      </c>
      <c r="L3" s="104">
        <f>C3+E3+G3+I3+K3</f>
        <v>238534.23</v>
      </c>
    </row>
    <row r="4" spans="1:12" ht="18" customHeight="1" x14ac:dyDescent="0.3">
      <c r="A4" s="105" t="s">
        <v>136</v>
      </c>
      <c r="B4" s="26">
        <v>5</v>
      </c>
      <c r="C4" s="26">
        <v>8648.61</v>
      </c>
      <c r="D4" s="26">
        <v>10</v>
      </c>
      <c r="E4" s="26">
        <v>69188.88</v>
      </c>
      <c r="F4" s="26">
        <v>15</v>
      </c>
      <c r="G4" s="26">
        <v>103783.31</v>
      </c>
      <c r="H4" s="26">
        <v>20</v>
      </c>
      <c r="I4" s="26">
        <v>138377.75</v>
      </c>
      <c r="J4" s="26">
        <v>25</v>
      </c>
      <c r="K4" s="26">
        <v>172972.19</v>
      </c>
      <c r="L4" s="104">
        <f t="shared" ref="L4:L8" si="0">C4+E4+G4+I4+K4</f>
        <v>492970.74</v>
      </c>
    </row>
    <row r="5" spans="1:12" ht="18" customHeight="1" x14ac:dyDescent="0.3">
      <c r="A5" s="105" t="s">
        <v>136</v>
      </c>
      <c r="B5" s="26"/>
      <c r="C5" s="26"/>
      <c r="D5" s="26">
        <v>2</v>
      </c>
      <c r="E5" s="26">
        <v>13837.78</v>
      </c>
      <c r="F5" s="26">
        <v>4</v>
      </c>
      <c r="G5" s="26">
        <v>27675.55</v>
      </c>
      <c r="H5" s="26">
        <v>6</v>
      </c>
      <c r="I5" s="26">
        <v>41513.33</v>
      </c>
      <c r="J5" s="26">
        <v>8</v>
      </c>
      <c r="K5" s="27">
        <v>55351.1</v>
      </c>
      <c r="L5" s="104">
        <f t="shared" si="0"/>
        <v>138377.76</v>
      </c>
    </row>
    <row r="6" spans="1:12" ht="18" customHeight="1" x14ac:dyDescent="0.3">
      <c r="A6" s="105" t="s">
        <v>135</v>
      </c>
      <c r="B6" s="26"/>
      <c r="C6" s="26"/>
      <c r="D6" s="26">
        <v>2</v>
      </c>
      <c r="E6" s="26">
        <v>20924.16</v>
      </c>
      <c r="F6" s="26">
        <v>2</v>
      </c>
      <c r="G6" s="26">
        <v>20924.16</v>
      </c>
      <c r="H6" s="26">
        <v>2</v>
      </c>
      <c r="I6" s="26">
        <v>20924.16</v>
      </c>
      <c r="J6" s="26">
        <v>2</v>
      </c>
      <c r="K6" s="26">
        <v>20924.16</v>
      </c>
      <c r="L6" s="104">
        <f t="shared" si="0"/>
        <v>83696.639999999999</v>
      </c>
    </row>
    <row r="7" spans="1:12" x14ac:dyDescent="0.3">
      <c r="A7" s="105" t="s">
        <v>96</v>
      </c>
      <c r="B7" s="26"/>
      <c r="C7" s="26"/>
      <c r="D7" s="26">
        <v>1</v>
      </c>
      <c r="E7" s="26">
        <v>8816</v>
      </c>
      <c r="F7" s="26">
        <v>1</v>
      </c>
      <c r="G7" s="26">
        <v>8816</v>
      </c>
      <c r="H7" s="26">
        <v>1</v>
      </c>
      <c r="I7" s="26">
        <v>8816</v>
      </c>
      <c r="J7" s="26">
        <v>1</v>
      </c>
      <c r="K7" s="26">
        <v>8816</v>
      </c>
      <c r="L7" s="104">
        <f t="shared" si="0"/>
        <v>35264</v>
      </c>
    </row>
    <row r="8" spans="1:12" x14ac:dyDescent="0.3">
      <c r="A8" s="105" t="s">
        <v>120</v>
      </c>
      <c r="B8" s="26"/>
      <c r="C8" s="26"/>
      <c r="D8" s="26"/>
      <c r="E8" s="26"/>
      <c r="F8" s="26">
        <v>1</v>
      </c>
      <c r="G8" s="26">
        <v>7923.24</v>
      </c>
      <c r="H8" s="26">
        <v>1</v>
      </c>
      <c r="I8" s="26">
        <v>7923.24</v>
      </c>
      <c r="J8" s="26">
        <v>1</v>
      </c>
      <c r="K8" s="26">
        <v>7923.24</v>
      </c>
      <c r="L8" s="104">
        <f t="shared" si="0"/>
        <v>23769.72</v>
      </c>
    </row>
    <row r="9" spans="1:12" x14ac:dyDescent="0.3">
      <c r="L9" s="22">
        <f>L3+L4+L5+L6+L7+L8</f>
        <v>1012613.09</v>
      </c>
    </row>
  </sheetData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-1.4</vt:lpstr>
      <vt:lpstr>2.1</vt:lpstr>
      <vt:lpstr>2.2</vt:lpstr>
      <vt:lpstr>3.1</vt:lpstr>
      <vt:lpstr>3.2</vt:lpstr>
      <vt:lpstr>pagal metus</vt:lpstr>
      <vt:lpstr>pagal pareigybes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Ingrida Mazaliauskienė</cp:lastModifiedBy>
  <cp:lastPrinted>2016-06-10T07:00:55Z</cp:lastPrinted>
  <dcterms:created xsi:type="dcterms:W3CDTF">2016-01-28T10:48:14Z</dcterms:created>
  <dcterms:modified xsi:type="dcterms:W3CDTF">2016-06-21T10:24:37Z</dcterms:modified>
</cp:coreProperties>
</file>