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ida2\Desktop\Naujas aplankas (2)\"/>
    </mc:Choice>
  </mc:AlternateContent>
  <bookViews>
    <workbookView xWindow="-105" yWindow="-105" windowWidth="23250" windowHeight="12570"/>
  </bookViews>
  <sheets>
    <sheet name="1 priedas" sheetId="1" r:id="rId1"/>
    <sheet name="2 priedas" sheetId="2" r:id="rId2"/>
    <sheet name="4 priedas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7" i="2" l="1"/>
  <c r="E55" i="2"/>
  <c r="E464" i="2" l="1"/>
  <c r="D464" i="2"/>
  <c r="B438" i="2"/>
  <c r="E372" i="2"/>
  <c r="B428" i="2"/>
  <c r="C429" i="2"/>
  <c r="B429" i="2"/>
  <c r="C426" i="2"/>
  <c r="B426" i="2"/>
  <c r="C329" i="2"/>
  <c r="B329" i="2"/>
  <c r="E427" i="2"/>
  <c r="E491" i="2" s="1"/>
  <c r="D426" i="2"/>
  <c r="B425" i="2"/>
  <c r="D429" i="2"/>
  <c r="E292" i="2"/>
  <c r="E250" i="2"/>
  <c r="E240" i="2"/>
  <c r="E217" i="2"/>
  <c r="C194" i="2"/>
  <c r="D194" i="2"/>
  <c r="B194" i="2"/>
  <c r="B189" i="2"/>
  <c r="E163" i="2"/>
  <c r="E426" i="2"/>
  <c r="E425" i="2"/>
  <c r="E146" i="2"/>
  <c r="C212" i="3"/>
  <c r="B212" i="3"/>
  <c r="E209" i="3"/>
  <c r="B209" i="3"/>
  <c r="E206" i="3"/>
  <c r="E213" i="3" s="1"/>
  <c r="C206" i="3"/>
  <c r="C213" i="3" s="1"/>
  <c r="B205" i="3"/>
  <c r="B206" i="3" s="1"/>
  <c r="B213" i="3" s="1"/>
  <c r="C196" i="3"/>
  <c r="B195" i="3"/>
  <c r="B194" i="3"/>
  <c r="B193" i="3"/>
  <c r="B196" i="3" s="1"/>
  <c r="C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C140" i="3"/>
  <c r="B139" i="3"/>
  <c r="B140" i="3" s="1"/>
  <c r="C137" i="3"/>
  <c r="B136" i="3"/>
  <c r="B135" i="3"/>
  <c r="B134" i="3"/>
  <c r="B133" i="3"/>
  <c r="B132" i="3"/>
  <c r="B131" i="3"/>
  <c r="B130" i="3"/>
  <c r="B129" i="3"/>
  <c r="C127" i="3"/>
  <c r="B126" i="3"/>
  <c r="B127" i="3" s="1"/>
  <c r="B123" i="3"/>
  <c r="B122" i="3"/>
  <c r="B121" i="3" s="1"/>
  <c r="B124" i="3" s="1"/>
  <c r="C121" i="3"/>
  <c r="C124" i="3" s="1"/>
  <c r="E112" i="3"/>
  <c r="C112" i="3"/>
  <c r="B112" i="3"/>
  <c r="C109" i="3"/>
  <c r="B108" i="3"/>
  <c r="B107" i="3"/>
  <c r="B106" i="3"/>
  <c r="E104" i="3"/>
  <c r="D104" i="3"/>
  <c r="D113" i="3" s="1"/>
  <c r="C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C47" i="3"/>
  <c r="B46" i="3"/>
  <c r="B47" i="3" s="1"/>
  <c r="E44" i="3"/>
  <c r="D44" i="3"/>
  <c r="C44" i="3"/>
  <c r="B43" i="3"/>
  <c r="B42" i="3"/>
  <c r="B41" i="3"/>
  <c r="B40" i="3"/>
  <c r="B39" i="3"/>
  <c r="B38" i="3"/>
  <c r="B37" i="3"/>
  <c r="E35" i="3"/>
  <c r="C35" i="3"/>
  <c r="B35" i="3"/>
  <c r="E32" i="3"/>
  <c r="C32" i="3"/>
  <c r="B31" i="3"/>
  <c r="B32" i="3" s="1"/>
  <c r="C29" i="3"/>
  <c r="B28" i="3"/>
  <c r="B29" i="3" s="1"/>
  <c r="C26" i="3"/>
  <c r="B26" i="3"/>
  <c r="B25" i="3"/>
  <c r="E23" i="3"/>
  <c r="C23" i="3"/>
  <c r="B22" i="3"/>
  <c r="B23" i="3" s="1"/>
  <c r="E20" i="3"/>
  <c r="B20" i="3"/>
  <c r="D486" i="2"/>
  <c r="C486" i="2"/>
  <c r="B486" i="2"/>
  <c r="C485" i="2"/>
  <c r="B485" i="2"/>
  <c r="D484" i="2"/>
  <c r="C484" i="2"/>
  <c r="B484" i="2"/>
  <c r="C483" i="2"/>
  <c r="B483" i="2"/>
  <c r="D482" i="2"/>
  <c r="C482" i="2"/>
  <c r="B482" i="2"/>
  <c r="D475" i="2"/>
  <c r="C475" i="2"/>
  <c r="B475" i="2"/>
  <c r="D472" i="2"/>
  <c r="C472" i="2"/>
  <c r="B472" i="2"/>
  <c r="D470" i="2"/>
  <c r="C470" i="2"/>
  <c r="B470" i="2"/>
  <c r="D469" i="2"/>
  <c r="C469" i="2"/>
  <c r="B469" i="2"/>
  <c r="E468" i="2"/>
  <c r="D468" i="2"/>
  <c r="C468" i="2"/>
  <c r="B468" i="2"/>
  <c r="D467" i="2"/>
  <c r="C467" i="2"/>
  <c r="B467" i="2"/>
  <c r="D466" i="2"/>
  <c r="C466" i="2"/>
  <c r="B466" i="2"/>
  <c r="D465" i="2"/>
  <c r="C465" i="2"/>
  <c r="B465" i="2"/>
  <c r="C464" i="2"/>
  <c r="B464" i="2"/>
  <c r="E456" i="2"/>
  <c r="D456" i="2"/>
  <c r="C456" i="2"/>
  <c r="B456" i="2"/>
  <c r="E451" i="2"/>
  <c r="D451" i="2"/>
  <c r="C451" i="2"/>
  <c r="B451" i="2"/>
  <c r="E445" i="2"/>
  <c r="D445" i="2"/>
  <c r="C445" i="2"/>
  <c r="B445" i="2"/>
  <c r="E443" i="2"/>
  <c r="C443" i="2"/>
  <c r="B443" i="2"/>
  <c r="C438" i="2"/>
  <c r="C436" i="2"/>
  <c r="C435" i="2" s="1"/>
  <c r="B436" i="2"/>
  <c r="B435" i="2" s="1"/>
  <c r="C433" i="2"/>
  <c r="B433" i="2"/>
  <c r="E431" i="2"/>
  <c r="E497" i="2" s="1"/>
  <c r="D431" i="2"/>
  <c r="C431" i="2"/>
  <c r="B431" i="2"/>
  <c r="E430" i="2"/>
  <c r="E492" i="2" s="1"/>
  <c r="D430" i="2"/>
  <c r="C430" i="2"/>
  <c r="C492" i="2" s="1"/>
  <c r="B430" i="2"/>
  <c r="E428" i="2"/>
  <c r="D427" i="2"/>
  <c r="C427" i="2"/>
  <c r="C491" i="2" s="1"/>
  <c r="B427" i="2"/>
  <c r="D425" i="2"/>
  <c r="C425" i="2"/>
  <c r="E421" i="2"/>
  <c r="D421" i="2"/>
  <c r="C421" i="2"/>
  <c r="B421" i="2"/>
  <c r="D416" i="2"/>
  <c r="C416" i="2"/>
  <c r="B416" i="2"/>
  <c r="E412" i="2"/>
  <c r="D412" i="2"/>
  <c r="C412" i="2"/>
  <c r="B412" i="2"/>
  <c r="E408" i="2"/>
  <c r="D408" i="2"/>
  <c r="C408" i="2"/>
  <c r="B408" i="2"/>
  <c r="D404" i="2"/>
  <c r="C404" i="2"/>
  <c r="B404" i="2"/>
  <c r="E399" i="2"/>
  <c r="D399" i="2"/>
  <c r="C399" i="2"/>
  <c r="B399" i="2"/>
  <c r="E394" i="2"/>
  <c r="D394" i="2"/>
  <c r="C394" i="2"/>
  <c r="B394" i="2"/>
  <c r="E387" i="2"/>
  <c r="D387" i="2"/>
  <c r="C387" i="2"/>
  <c r="B387" i="2"/>
  <c r="D382" i="2"/>
  <c r="C382" i="2"/>
  <c r="B382" i="2"/>
  <c r="E377" i="2"/>
  <c r="D377" i="2"/>
  <c r="C377" i="2"/>
  <c r="B377" i="2"/>
  <c r="D372" i="2"/>
  <c r="C372" i="2"/>
  <c r="B372" i="2"/>
  <c r="E366" i="2"/>
  <c r="D366" i="2"/>
  <c r="C366" i="2"/>
  <c r="B366" i="2"/>
  <c r="E360" i="2"/>
  <c r="D360" i="2"/>
  <c r="C360" i="2"/>
  <c r="B360" i="2"/>
  <c r="E354" i="2"/>
  <c r="D354" i="2"/>
  <c r="C354" i="2"/>
  <c r="B354" i="2"/>
  <c r="E348" i="2"/>
  <c r="D348" i="2"/>
  <c r="C348" i="2"/>
  <c r="B348" i="2"/>
  <c r="E342" i="2"/>
  <c r="D342" i="2"/>
  <c r="C342" i="2"/>
  <c r="B342" i="2"/>
  <c r="E335" i="2"/>
  <c r="D335" i="2"/>
  <c r="C335" i="2"/>
  <c r="B335" i="2"/>
  <c r="E329" i="2"/>
  <c r="D329" i="2"/>
  <c r="E322" i="2"/>
  <c r="D322" i="2"/>
  <c r="C322" i="2"/>
  <c r="B322" i="2"/>
  <c r="E316" i="2"/>
  <c r="D316" i="2"/>
  <c r="C316" i="2"/>
  <c r="E310" i="2"/>
  <c r="D310" i="2"/>
  <c r="C310" i="2"/>
  <c r="B310" i="2"/>
  <c r="E305" i="2"/>
  <c r="D305" i="2"/>
  <c r="C305" i="2"/>
  <c r="B305" i="2"/>
  <c r="E298" i="2"/>
  <c r="D298" i="2"/>
  <c r="C298" i="2"/>
  <c r="B298" i="2"/>
  <c r="D292" i="2"/>
  <c r="C292" i="2"/>
  <c r="B292" i="2"/>
  <c r="E286" i="2"/>
  <c r="D286" i="2"/>
  <c r="C286" i="2"/>
  <c r="B286" i="2"/>
  <c r="E280" i="2"/>
  <c r="D280" i="2"/>
  <c r="C280" i="2"/>
  <c r="B280" i="2"/>
  <c r="E274" i="2"/>
  <c r="D274" i="2"/>
  <c r="C274" i="2"/>
  <c r="B274" i="2"/>
  <c r="E268" i="2"/>
  <c r="D268" i="2"/>
  <c r="C268" i="2"/>
  <c r="B268" i="2"/>
  <c r="D264" i="2"/>
  <c r="C264" i="2"/>
  <c r="B264" i="2"/>
  <c r="E260" i="2"/>
  <c r="D260" i="2"/>
  <c r="C260" i="2"/>
  <c r="B260" i="2"/>
  <c r="D255" i="2"/>
  <c r="C255" i="2"/>
  <c r="B255" i="2"/>
  <c r="D250" i="2"/>
  <c r="C250" i="2"/>
  <c r="B250" i="2"/>
  <c r="E245" i="2"/>
  <c r="D245" i="2"/>
  <c r="C245" i="2"/>
  <c r="B245" i="2"/>
  <c r="D240" i="2"/>
  <c r="C240" i="2"/>
  <c r="B240" i="2"/>
  <c r="D235" i="2"/>
  <c r="C235" i="2"/>
  <c r="B235" i="2"/>
  <c r="D231" i="2"/>
  <c r="C231" i="2"/>
  <c r="B231" i="2"/>
  <c r="E226" i="2"/>
  <c r="D226" i="2"/>
  <c r="C226" i="2"/>
  <c r="B226" i="2"/>
  <c r="E222" i="2"/>
  <c r="D222" i="2"/>
  <c r="C222" i="2"/>
  <c r="B222" i="2"/>
  <c r="D217" i="2"/>
  <c r="C217" i="2"/>
  <c r="B217" i="2"/>
  <c r="E212" i="2"/>
  <c r="D212" i="2"/>
  <c r="C212" i="2"/>
  <c r="B212" i="2"/>
  <c r="D208" i="2"/>
  <c r="C208" i="2"/>
  <c r="B208" i="2"/>
  <c r="E203" i="2"/>
  <c r="D203" i="2"/>
  <c r="C203" i="2"/>
  <c r="B203" i="2"/>
  <c r="D198" i="2"/>
  <c r="C198" i="2"/>
  <c r="B198" i="2"/>
  <c r="D189" i="2"/>
  <c r="C189" i="2"/>
  <c r="E185" i="2"/>
  <c r="D185" i="2"/>
  <c r="C185" i="2"/>
  <c r="B185" i="2"/>
  <c r="E181" i="2"/>
  <c r="D181" i="2"/>
  <c r="C181" i="2"/>
  <c r="B181" i="2"/>
  <c r="E177" i="2"/>
  <c r="D177" i="2"/>
  <c r="C177" i="2"/>
  <c r="B177" i="2"/>
  <c r="E172" i="2"/>
  <c r="D172" i="2"/>
  <c r="C172" i="2"/>
  <c r="B172" i="2"/>
  <c r="D167" i="2"/>
  <c r="C167" i="2"/>
  <c r="B167" i="2"/>
  <c r="D163" i="2"/>
  <c r="C163" i="2"/>
  <c r="B163" i="2"/>
  <c r="D159" i="2"/>
  <c r="C159" i="2"/>
  <c r="B159" i="2"/>
  <c r="D154" i="2"/>
  <c r="C154" i="2"/>
  <c r="B154" i="2"/>
  <c r="E150" i="2"/>
  <c r="D150" i="2"/>
  <c r="C150" i="2"/>
  <c r="B150" i="2"/>
  <c r="D146" i="2"/>
  <c r="C146" i="2"/>
  <c r="B146" i="2"/>
  <c r="D141" i="2"/>
  <c r="C141" i="2"/>
  <c r="B141" i="2"/>
  <c r="E136" i="2"/>
  <c r="D136" i="2"/>
  <c r="C136" i="2"/>
  <c r="B136" i="2"/>
  <c r="E130" i="2"/>
  <c r="C130" i="2"/>
  <c r="B130" i="2"/>
  <c r="E128" i="2"/>
  <c r="C128" i="2"/>
  <c r="B128" i="2"/>
  <c r="E127" i="2"/>
  <c r="D127" i="2"/>
  <c r="C127" i="2"/>
  <c r="B127" i="2"/>
  <c r="E123" i="2"/>
  <c r="E126" i="2" s="1"/>
  <c r="D123" i="2"/>
  <c r="D126" i="2" s="1"/>
  <c r="C123" i="2"/>
  <c r="B123" i="2"/>
  <c r="C121" i="2"/>
  <c r="B121" i="2"/>
  <c r="E119" i="2"/>
  <c r="D119" i="2"/>
  <c r="C119" i="2"/>
  <c r="B119" i="2"/>
  <c r="E118" i="2"/>
  <c r="D118" i="2"/>
  <c r="C118" i="2"/>
  <c r="B118" i="2"/>
  <c r="E114" i="2"/>
  <c r="D114" i="2"/>
  <c r="C114" i="2"/>
  <c r="B114" i="2"/>
  <c r="D112" i="2"/>
  <c r="C112" i="2"/>
  <c r="B112" i="2"/>
  <c r="D109" i="2"/>
  <c r="C109" i="2"/>
  <c r="B109" i="2"/>
  <c r="E106" i="2"/>
  <c r="D106" i="2"/>
  <c r="C106" i="2"/>
  <c r="B106" i="2"/>
  <c r="D103" i="2"/>
  <c r="C103" i="2"/>
  <c r="B103" i="2"/>
  <c r="D100" i="2"/>
  <c r="C100" i="2"/>
  <c r="B100" i="2"/>
  <c r="E97" i="2"/>
  <c r="D97" i="2"/>
  <c r="C97" i="2"/>
  <c r="B97" i="2"/>
  <c r="E94" i="2"/>
  <c r="D94" i="2"/>
  <c r="C94" i="2"/>
  <c r="B94" i="2"/>
  <c r="E91" i="2"/>
  <c r="D91" i="2"/>
  <c r="C91" i="2"/>
  <c r="B91" i="2"/>
  <c r="C89" i="2"/>
  <c r="B89" i="2"/>
  <c r="C87" i="2"/>
  <c r="C494" i="2" s="1"/>
  <c r="B87" i="2"/>
  <c r="B494" i="2" s="1"/>
  <c r="E86" i="2"/>
  <c r="C86" i="2"/>
  <c r="B86" i="2"/>
  <c r="E82" i="2"/>
  <c r="E85" i="2" s="1"/>
  <c r="C82" i="2"/>
  <c r="C85" i="2" s="1"/>
  <c r="B82" i="2"/>
  <c r="B85" i="2" s="1"/>
  <c r="E80" i="2"/>
  <c r="C80" i="2"/>
  <c r="B80" i="2"/>
  <c r="E77" i="2"/>
  <c r="E79" i="2" s="1"/>
  <c r="C77" i="2"/>
  <c r="C79" i="2" s="1"/>
  <c r="B77" i="2"/>
  <c r="B79" i="2" s="1"/>
  <c r="C75" i="2"/>
  <c r="B75" i="2"/>
  <c r="C72" i="2"/>
  <c r="C74" i="2" s="1"/>
  <c r="B72" i="2"/>
  <c r="B74" i="2" s="1"/>
  <c r="E70" i="2"/>
  <c r="C70" i="2"/>
  <c r="B70" i="2"/>
  <c r="E67" i="2"/>
  <c r="E69" i="2" s="1"/>
  <c r="C67" i="2"/>
  <c r="C69" i="2" s="1"/>
  <c r="B67" i="2"/>
  <c r="B69" i="2" s="1"/>
  <c r="E65" i="2"/>
  <c r="C65" i="2"/>
  <c r="B65" i="2"/>
  <c r="E64" i="2"/>
  <c r="B64" i="2"/>
  <c r="E60" i="2"/>
  <c r="E63" i="2" s="1"/>
  <c r="C60" i="2"/>
  <c r="C63" i="2" s="1"/>
  <c r="B60" i="2"/>
  <c r="B63" i="2" s="1"/>
  <c r="C58" i="2"/>
  <c r="B58" i="2"/>
  <c r="C55" i="2"/>
  <c r="C57" i="2" s="1"/>
  <c r="B55" i="2"/>
  <c r="B57" i="2" s="1"/>
  <c r="C53" i="2"/>
  <c r="B53" i="2"/>
  <c r="E52" i="2"/>
  <c r="C52" i="2"/>
  <c r="B52" i="2"/>
  <c r="E48" i="2"/>
  <c r="E51" i="2" s="1"/>
  <c r="C48" i="2"/>
  <c r="C51" i="2" s="1"/>
  <c r="B48" i="2"/>
  <c r="B51" i="2" s="1"/>
  <c r="E46" i="2"/>
  <c r="C46" i="2"/>
  <c r="B46" i="2"/>
  <c r="E43" i="2"/>
  <c r="E45" i="2" s="1"/>
  <c r="C43" i="2"/>
  <c r="C45" i="2" s="1"/>
  <c r="B43" i="2"/>
  <c r="B45" i="2" s="1"/>
  <c r="E41" i="2"/>
  <c r="D41" i="2"/>
  <c r="C41" i="2"/>
  <c r="B41" i="2"/>
  <c r="E40" i="2"/>
  <c r="E495" i="2" s="1"/>
  <c r="B40" i="2"/>
  <c r="B495" i="2" s="1"/>
  <c r="E39" i="2"/>
  <c r="B39" i="2"/>
  <c r="E38" i="2"/>
  <c r="D38" i="2"/>
  <c r="C38" i="2"/>
  <c r="B38" i="2"/>
  <c r="E32" i="2"/>
  <c r="E37" i="2" s="1"/>
  <c r="D32" i="2"/>
  <c r="D37" i="2" s="1"/>
  <c r="C32" i="2"/>
  <c r="C37" i="2" s="1"/>
  <c r="B32" i="2"/>
  <c r="B37" i="2" s="1"/>
  <c r="E30" i="2"/>
  <c r="D30" i="2"/>
  <c r="C30" i="2"/>
  <c r="B30" i="2"/>
  <c r="D29" i="2"/>
  <c r="C29" i="2"/>
  <c r="B29" i="2"/>
  <c r="D28" i="2"/>
  <c r="C28" i="2"/>
  <c r="B28" i="2"/>
  <c r="E27" i="2"/>
  <c r="D27" i="2"/>
  <c r="C27" i="2"/>
  <c r="B27" i="2"/>
  <c r="E23" i="2"/>
  <c r="C23" i="2"/>
  <c r="B23" i="2"/>
  <c r="E15" i="2"/>
  <c r="D15" i="2"/>
  <c r="C15" i="2"/>
  <c r="B15" i="2"/>
  <c r="D13" i="2"/>
  <c r="C13" i="2"/>
  <c r="B13" i="2"/>
  <c r="B44" i="1"/>
  <c r="B42" i="1"/>
  <c r="B39" i="1"/>
  <c r="B35" i="1"/>
  <c r="B31" i="1"/>
  <c r="B26" i="1"/>
  <c r="B20" i="1"/>
  <c r="B16" i="1"/>
  <c r="B12" i="1"/>
  <c r="B10" i="1"/>
  <c r="B109" i="3" l="1"/>
  <c r="C126" i="2"/>
  <c r="C113" i="3"/>
  <c r="B137" i="3"/>
  <c r="B44" i="3"/>
  <c r="B113" i="3" s="1"/>
  <c r="D463" i="2"/>
  <c r="E113" i="3"/>
  <c r="B104" i="3"/>
  <c r="B463" i="2"/>
  <c r="C197" i="3"/>
  <c r="B191" i="3"/>
  <c r="B481" i="2"/>
  <c r="C481" i="2"/>
  <c r="D491" i="2"/>
  <c r="B492" i="2"/>
  <c r="B489" i="2"/>
  <c r="B316" i="2"/>
  <c r="B424" i="2" s="1"/>
  <c r="C26" i="2"/>
  <c r="B26" i="2"/>
  <c r="B197" i="3"/>
  <c r="D481" i="2"/>
  <c r="C489" i="2"/>
  <c r="D489" i="2"/>
  <c r="B491" i="2"/>
  <c r="D492" i="2"/>
  <c r="E463" i="2"/>
  <c r="D496" i="2"/>
  <c r="B497" i="2"/>
  <c r="D497" i="2"/>
  <c r="C463" i="2"/>
  <c r="B493" i="2"/>
  <c r="D490" i="2"/>
  <c r="C424" i="2"/>
  <c r="E424" i="2"/>
  <c r="D424" i="2"/>
  <c r="E493" i="2"/>
  <c r="C497" i="2"/>
  <c r="B126" i="2"/>
  <c r="B490" i="2"/>
  <c r="E117" i="2"/>
  <c r="D117" i="2"/>
  <c r="D488" i="2"/>
  <c r="C490" i="2"/>
  <c r="B117" i="2"/>
  <c r="E490" i="2"/>
  <c r="C117" i="2"/>
  <c r="C488" i="2"/>
  <c r="E488" i="2"/>
  <c r="B488" i="2"/>
  <c r="E26" i="2"/>
  <c r="D26" i="2"/>
  <c r="B496" i="2"/>
  <c r="C496" i="2"/>
  <c r="B19" i="1"/>
  <c r="B18" i="1" s="1"/>
  <c r="B30" i="1"/>
  <c r="B9" i="1"/>
  <c r="C487" i="2" l="1"/>
  <c r="C498" i="2" s="1"/>
  <c r="B487" i="2"/>
  <c r="B498" i="2" s="1"/>
  <c r="E487" i="2"/>
  <c r="E498" i="2" s="1"/>
  <c r="D487" i="2"/>
  <c r="D498" i="2" s="1"/>
  <c r="B47" i="1"/>
</calcChain>
</file>

<file path=xl/sharedStrings.xml><?xml version="1.0" encoding="utf-8"?>
<sst xmlns="http://schemas.openxmlformats.org/spreadsheetml/2006/main" count="754" uniqueCount="298">
  <si>
    <t>Pajamų pavadinimas</t>
  </si>
  <si>
    <t>MOKESČIAI</t>
  </si>
  <si>
    <t>Pajamų ir pelno mokesčiai</t>
  </si>
  <si>
    <t xml:space="preserve">Gyventojų pajamų mokestis </t>
  </si>
  <si>
    <t>Turto mokesčiai</t>
  </si>
  <si>
    <t>Žemės mokestis</t>
  </si>
  <si>
    <t>Paveldimo turto mokestis</t>
  </si>
  <si>
    <t>Nekilnojamojo turto mokestis</t>
  </si>
  <si>
    <t>Prekių ir paslaugų mokesčiai</t>
  </si>
  <si>
    <t>Mokestis už aplinkos teršimą</t>
  </si>
  <si>
    <t>DOTACIJOS</t>
  </si>
  <si>
    <t>Dotacijos iš kitų valdžios sektoriaus subjektų</t>
  </si>
  <si>
    <t xml:space="preserve">Valstybinėms (valstybės perduotoms savivaldybėms) funkcijoms atlikti       </t>
  </si>
  <si>
    <t>Ugdymo reikmėms finansuoti</t>
  </si>
  <si>
    <t>Mokykloms (klasėms arba grupėms), skirtoms šalies (regiono) mokiniams, turintiems specialiųjų ugdymosi poreikių, ir kitoms savivaldybėms perduotoms įstaigoms išlaikyti</t>
  </si>
  <si>
    <t>Kita tikslinė dotacija</t>
  </si>
  <si>
    <t>Dotacija savivaldybėms iš Europos Sąjungos, kitos tarptautinės finansinės paramos ir bendrojo finansavimo lėšų</t>
  </si>
  <si>
    <t>Kitos dotacijos</t>
  </si>
  <si>
    <t>Valstybės lėšos kapitalo investicijoms finansuoti</t>
  </si>
  <si>
    <t>Valstybės lėšos vietinės reikšmės keliams (gatvėms) tiesti, taisyti, prižiūrėti ir saugaus eismo sąlygoms užtikrinti</t>
  </si>
  <si>
    <t>KITOS PAJAMOS</t>
  </si>
  <si>
    <t>Turto pajamos</t>
  </si>
  <si>
    <t>Dividendai</t>
  </si>
  <si>
    <t xml:space="preserve">Nuomos mokestis už valstybinę žemę </t>
  </si>
  <si>
    <t>Mokesčiai už valstybinius gamtos išteklius</t>
  </si>
  <si>
    <t>Pajamos už prekes ir paslaugas</t>
  </si>
  <si>
    <t>Biudžetinių įstaigų pajamos už prekes ir paslaugas</t>
  </si>
  <si>
    <t>Pajamos už ilgalaikio ir trumpalaikio materialiojo turto  nuomą</t>
  </si>
  <si>
    <t>Įmokos už išlaikymą švietimo, socialinės apsaugos ir kitose įstaigose</t>
  </si>
  <si>
    <t>Rinkliavos</t>
  </si>
  <si>
    <t>Valstybės rinkliavos</t>
  </si>
  <si>
    <t>Vietinės rinkliavos</t>
  </si>
  <si>
    <t>Pajamos iš baudų,  konfiskuoto turto ir kitų netesybų</t>
  </si>
  <si>
    <t>Kitos neišvardytos pajamos</t>
  </si>
  <si>
    <t>Materialiojo ir nematerialiojo turto realizavimo pajamos</t>
  </si>
  <si>
    <t xml:space="preserve">        PANEVĖŽIO MIESTO SAVIVALDYBĖS 2020 METŲ BIUDŽETAS           </t>
  </si>
  <si>
    <t>Iš viso: (tūkst. Eur)</t>
  </si>
  <si>
    <t>Specialioji tikslinė dotacija</t>
  </si>
  <si>
    <t>Iš viso pajamų:</t>
  </si>
  <si>
    <t xml:space="preserve">     ASIGNAVIMAI PAGAL ASIGNAVIMŲ VALDYTOJUS IR PROGRAMAS</t>
  </si>
  <si>
    <t>Asignavimų valdytojas</t>
  </si>
  <si>
    <t>Iš viso (tūkst. Eur)</t>
  </si>
  <si>
    <t>Iš jų  (tūkst. Eur)</t>
  </si>
  <si>
    <t xml:space="preserve">  išlaidoms</t>
  </si>
  <si>
    <t>turtui įsigyti  ir finansi-niams įsipareigoji-mams vykdyti</t>
  </si>
  <si>
    <t>iš viso</t>
  </si>
  <si>
    <t>iš jų darbo užmokesčiui</t>
  </si>
  <si>
    <t xml:space="preserve">                                     01 SAVIVALDYBĖS VALDYMO  PROGRAMA</t>
  </si>
  <si>
    <t xml:space="preserve">Savivaldybės kontrolės ir audito tarnyba </t>
  </si>
  <si>
    <t>Iš jų – Savivaldybės  biudžeto lėšos</t>
  </si>
  <si>
    <t xml:space="preserve">Savivaldybės administracija </t>
  </si>
  <si>
    <t>Iš jų: Savivaldybės  biudžeto lėšos Tarybai</t>
  </si>
  <si>
    <t xml:space="preserve">         Mero fondui</t>
  </si>
  <si>
    <t xml:space="preserve">         Savivaldybės biudžeto lėšos Administracijai</t>
  </si>
  <si>
    <t xml:space="preserve">         valstybės biudžeto specialioji tikslinė dotacija                  Administracijai valstybinėms (valstybės perduotoms savivaldybėms) funkcijoms atlikti                                                                 </t>
  </si>
  <si>
    <t xml:space="preserve">          valstybės biudžeto lėšos</t>
  </si>
  <si>
    <t xml:space="preserve">         Administracijos direktoriaus rezervui</t>
  </si>
  <si>
    <t xml:space="preserve">         Europos Sąjungos finansinės paramos lėšos</t>
  </si>
  <si>
    <t xml:space="preserve">Savivaldybės administracijos Strateginio planavimo, investicijų  ir biudžeto skyrius </t>
  </si>
  <si>
    <t>Iš jų: paskoloms grąžinti</t>
  </si>
  <si>
    <t xml:space="preserve">         palūkanoms už paskolas ir kitus finansinius įsipareigojimus mokėti </t>
  </si>
  <si>
    <t>Iš viso  01 programai</t>
  </si>
  <si>
    <t>Iš jų: Savivaldybės biudžeto lėšos</t>
  </si>
  <si>
    <t xml:space="preserve">          valstybės biudžeto specialioji tikslinė dotacija valstybinėms (valstybės perduotoms savivaldybėms) funkcijoms atlikti                                                                 </t>
  </si>
  <si>
    <t xml:space="preserve">          Europos Sąjungos finansinės paramos lėšos</t>
  </si>
  <si>
    <r>
      <t xml:space="preserve">                                   </t>
    </r>
    <r>
      <rPr>
        <b/>
        <sz val="11"/>
        <color theme="1"/>
        <rFont val="Times New Roman"/>
        <family val="1"/>
        <charset val="186"/>
      </rPr>
      <t>02 INVESTICIJŲ PROJEKTŲ PROGRAMA</t>
    </r>
  </si>
  <si>
    <t xml:space="preserve">         valstybės lėšos kapitalo investicijoms</t>
  </si>
  <si>
    <t xml:space="preserve">         paskolos lėšos</t>
  </si>
  <si>
    <t>Iš viso 02 programai</t>
  </si>
  <si>
    <t xml:space="preserve">                                   03 URBANISTINĖS PLĖTROS PROGRAMA</t>
  </si>
  <si>
    <t>Iš jų – Savivaldybės biudžeto lėšos</t>
  </si>
  <si>
    <t>Iš viso 03 programai</t>
  </si>
  <si>
    <t>Iš viso 04 programai</t>
  </si>
  <si>
    <t>Savivaldybės administracija</t>
  </si>
  <si>
    <t>Iš viso 05 programai</t>
  </si>
  <si>
    <r>
      <t xml:space="preserve">Iš jų </t>
    </r>
    <r>
      <rPr>
        <sz val="10"/>
        <rFont val="Calibri"/>
        <family val="2"/>
        <charset val="186"/>
      </rPr>
      <t>–</t>
    </r>
    <r>
      <rPr>
        <sz val="10"/>
        <rFont val="Times New Roman"/>
        <family val="1"/>
        <charset val="186"/>
      </rPr>
      <t xml:space="preserve"> Savivaldybės biudžeto lėšos</t>
    </r>
  </si>
  <si>
    <t xml:space="preserve">         įstaigos pajamos už paslaugas</t>
  </si>
  <si>
    <t>Iš viso 06 programai</t>
  </si>
  <si>
    <t xml:space="preserve">          įstaigos pajamos už paslaugas</t>
  </si>
  <si>
    <t>Iš viso 07 programai</t>
  </si>
  <si>
    <t>Iš viso 08 programai</t>
  </si>
  <si>
    <t>Iš viso 09 programai</t>
  </si>
  <si>
    <t xml:space="preserve">         valstybės lėšos vietinės reikšmės keliams (gatvėms) tiesti, taisyti, prižiūrėti ir saugaus eismo sąlygoms užtikrinti</t>
  </si>
  <si>
    <t>Iš viso 10 programai</t>
  </si>
  <si>
    <t>Iš jų:  Savivaldybės biudžeto lėšos</t>
  </si>
  <si>
    <t xml:space="preserve">          valstybės lėšos vietinės reikšmės keliams (gatvėms) tiesti, taisyti, prižiūrėti ir saugaus eismo sąlygoms užtikrinti</t>
  </si>
  <si>
    <t>Savivaldybės viešoji biblioteka</t>
  </si>
  <si>
    <t>Dailės galerija</t>
  </si>
  <si>
    <t xml:space="preserve">           įstaigos pajamos už paslaugas</t>
  </si>
  <si>
    <t>Kraštotyros muziejus</t>
  </si>
  <si>
    <t>Lėlių vežimo teatras</t>
  </si>
  <si>
    <t>Teatras ,,Menas“</t>
  </si>
  <si>
    <t>Kultūros centras Panevėžio bendruomenių rūmai</t>
  </si>
  <si>
    <t>Muzikinis teatras</t>
  </si>
  <si>
    <t>Stasio Eidrigevičiaus menų centras</t>
  </si>
  <si>
    <t>Kino centras ,,Garsas“</t>
  </si>
  <si>
    <t>Iš viso 11 programai</t>
  </si>
  <si>
    <t xml:space="preserve">          įstaigų pajamos už paslaugas</t>
  </si>
  <si>
    <t>Sporto centras</t>
  </si>
  <si>
    <t>Iš viso 12 programai</t>
  </si>
  <si>
    <t xml:space="preserve">         įstaigų pajamos už paslaugas</t>
  </si>
  <si>
    <t xml:space="preserve">          ugdymo reikmių lėšos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</si>
  <si>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</si>
  <si>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</si>
  <si>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</si>
  <si>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</si>
  <si>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</si>
  <si>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</si>
  <si>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</si>
  <si>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</si>
  <si>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Kastyčio Ramanausko lopšelis-darželis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</si>
  <si>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</si>
  <si>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</si>
  <si>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</si>
  <si>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</si>
  <si>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</si>
  <si>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</si>
  <si>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</si>
  <si>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</si>
  <si>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</si>
  <si>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</si>
  <si>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,,Vaivorykštė“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</si>
  <si>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</si>
  <si>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</si>
  <si>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</si>
  <si>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</si>
  <si>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</si>
  <si>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</si>
  <si>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</si>
  <si>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</si>
  <si>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Regos centras ,,Linelis“</t>
  </si>
  <si>
    <t>Juozo Balčikonio gimnazija</t>
  </si>
  <si>
    <t>Vytauto Žemkalnio gimnazija</t>
  </si>
  <si>
    <t>5-oji gimnazija</t>
  </si>
  <si>
    <t>Juozo Miltinio gimnazija</t>
  </si>
  <si>
    <t>,,Minties“ gimnazija</t>
  </si>
  <si>
    <t xml:space="preserve">valstybės biudžeto lėšos </t>
  </si>
  <si>
    <t>Raimundo Sargūno sporto gimnazija</t>
  </si>
  <si>
    <t xml:space="preserve">          valstybės biudžeto specialioji tikslinė dotacija regioninėms mokykloms finansuoti</t>
  </si>
  <si>
    <t>,,Vilties“ progimnazija</t>
  </si>
  <si>
    <t>,,Aušros“ progimnazija</t>
  </si>
  <si>
    <t>Rožyno progimnazija</t>
  </si>
  <si>
    <t>Beržų progimnazija</t>
  </si>
  <si>
    <t xml:space="preserve">          valstybės biudžeto specialioji tikslinė dotacija regioninėms  klasėms finansuoti</t>
  </si>
  <si>
    <t>,,Saulėtekio“ progimnazija</t>
  </si>
  <si>
    <t>Mykolo Karkos pagrindinė mokykla</t>
  </si>
  <si>
    <t xml:space="preserve">          valstybės biudžeto specialioji tikslinė dotacija regioninėms klasėms finansuoti</t>
  </si>
  <si>
    <t>,,Žemynos“ progimnazija</t>
  </si>
  <si>
    <t>,,Vyturio“ progimnazija</t>
  </si>
  <si>
    <t>Alfonso Lipniūno progimnazija</t>
  </si>
  <si>
    <t>,,Ąžuolo“ progimnazija</t>
  </si>
  <si>
    <t>,,Šaltinio“ progimnazija</t>
  </si>
  <si>
    <t>Pradinė mokykla</t>
  </si>
  <si>
    <t>,,Šviesos“ specialiojo ugdymo centras</t>
  </si>
  <si>
    <t>Iš jų: valstybės biudžeto specialioji tikslinė dotacija regioninėms įstaigoms finansuoti</t>
  </si>
  <si>
    <t>Kurčiųjų ir neprigirdinčiųjų pagrindinė mokykla</t>
  </si>
  <si>
    <t xml:space="preserve">         valstybės biudžeto specialioji tikslinė dotacija regioninėms įstaigoms finansuoti</t>
  </si>
  <si>
    <t>Suaugusiųjų ir jaunimo mokymo centras</t>
  </si>
  <si>
    <t>Muzikos mokykla</t>
  </si>
  <si>
    <t xml:space="preserve">         valstybės biudžeto lėšos</t>
  </si>
  <si>
    <t>Dailės mokykla</t>
  </si>
  <si>
    <t>Gamtos mokykla</t>
  </si>
  <si>
    <t>Moksleivių namai</t>
  </si>
  <si>
    <t>Švietimo centras</t>
  </si>
  <si>
    <t>Pedagoginė-psichologinė tarnyba</t>
  </si>
  <si>
    <t>Atviras jaunimo centras</t>
  </si>
  <si>
    <t>Iš viso 13 programai</t>
  </si>
  <si>
    <t xml:space="preserve">         valstybės biudžeto specialioji tikslinė dotacija regioninėms įstaigoms ir klasėms finansuoti</t>
  </si>
  <si>
    <t>Iš viso 14 programai</t>
  </si>
  <si>
    <t>Savivaldybės administracijos  Socialinių reikalų skyrius</t>
  </si>
  <si>
    <t xml:space="preserve">         valstybės biudžeto specialioji tikslinė  dotacija valstybinėms (valstybės perduotoms savivaldybėms) funkcijoms atlikti                                                                 </t>
  </si>
  <si>
    <t xml:space="preserve"> Europos Sąjungos finansinės paramos lėšos</t>
  </si>
  <si>
    <t>Socialinių paslaugų centras</t>
  </si>
  <si>
    <t xml:space="preserve">          valstybės biudžeto specialioji tikslinė  dotacija valstybinėms (valstybės perduotoms savivaldybėms) funkcijoms atlikti                                                                 </t>
  </si>
  <si>
    <t>Jaunuolių dienos centras</t>
  </si>
  <si>
    <t>Specialioji mokykla-daugiafunkcis centras</t>
  </si>
  <si>
    <t xml:space="preserve">        valstybės biudžeto specialioji tikslinė dotacija regioninėms įstaigoms finansuoti</t>
  </si>
  <si>
    <t>Iš viso 15 programai</t>
  </si>
  <si>
    <t xml:space="preserve">         valstybės biudžeto specialioji tikslinė dotacija valstybinėms (valstybės perduotoms savivaldybėms) funkcijoms atlikti                                                                 </t>
  </si>
  <si>
    <t xml:space="preserve">                            16 VISUOMENĖS SVEIKATOS RĖMIMO SPECIALIOJI PROGRAMA</t>
  </si>
  <si>
    <t xml:space="preserve">  Iš jų:  valstybės biudžeto specialioji tikslinė  dotacija valstybinėms (valstybės perduotoms savivaldybėms) funkcijoms atlikti                                                                 </t>
  </si>
  <si>
    <t>Visuomenės sveikatos biuras</t>
  </si>
  <si>
    <t xml:space="preserve">                Iš viso: </t>
  </si>
  <si>
    <t xml:space="preserve">         ugdymo reikmių lėšos</t>
  </si>
  <si>
    <t xml:space="preserve">         paskolų lėšos investicijų projektams įgyvendinti</t>
  </si>
  <si>
    <t xml:space="preserve">        valstybės biudžeto lėšos</t>
  </si>
  <si>
    <t xml:space="preserve">     </t>
  </si>
  <si>
    <t xml:space="preserve">       </t>
  </si>
  <si>
    <t xml:space="preserve">    </t>
  </si>
  <si>
    <t xml:space="preserve">  </t>
  </si>
  <si>
    <t xml:space="preserve">         ASIGNAVIMAI IŠ SAVIVALDYBĖS 2019 M. NEPANAUDOTŲ BIUDŽETO</t>
  </si>
  <si>
    <t xml:space="preserve">                LĖŠŲ PAGAL PROGRAMAS IR ASIGNAVIMŲ VALDYTOJUS</t>
  </si>
  <si>
    <t>1. TIKSLINĖS PASKIRTIES LĖŠOS</t>
  </si>
  <si>
    <t>Asignavimų valdytojai</t>
  </si>
  <si>
    <t>Iš viso (Eur)</t>
  </si>
  <si>
    <t xml:space="preserve">           Iš jų ( Eur)</t>
  </si>
  <si>
    <t>išlaidoms</t>
  </si>
  <si>
    <t>turtui įsigyti ir finansiniams įsipareigoji-mams vykdyti</t>
  </si>
  <si>
    <t xml:space="preserve">iš viso </t>
  </si>
  <si>
    <t xml:space="preserve">    02 INVESTICIJŲ PROJEKTŲ 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</si>
  <si>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02  programai</t>
    </r>
  </si>
  <si>
    <t xml:space="preserve">  03  URBANISTINĖS PLĖTROS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</si>
  <si>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03  programai</t>
    </r>
  </si>
  <si>
    <t xml:space="preserve"> 04 APLINKOS APSAUGOS RĖMIMO SPECIALIOJI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</si>
  <si>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04  programai</t>
    </r>
  </si>
  <si>
    <t xml:space="preserve"> 06 SAVIVALDYBĖS TURTO VALDYMO  PROGRAMA</t>
  </si>
  <si>
    <r>
      <t xml:space="preserve">                    </t>
    </r>
    <r>
      <rPr>
        <b/>
        <sz val="12"/>
        <rFont val="Times New Roman"/>
        <family val="1"/>
        <charset val="186"/>
      </rPr>
      <t xml:space="preserve">      Iš viso 06 programai</t>
    </r>
  </si>
  <si>
    <t>07 BŪSTO PROGRAMA</t>
  </si>
  <si>
    <r>
      <t xml:space="preserve">                    </t>
    </r>
    <r>
      <rPr>
        <b/>
        <sz val="12"/>
        <rFont val="Times New Roman"/>
        <family val="1"/>
        <charset val="186"/>
      </rPr>
      <t xml:space="preserve">     Iš viso 07 programai</t>
    </r>
  </si>
  <si>
    <t xml:space="preserve">   10 MIESTO INFRASTRUKTŪROS OBJEKTŲ PLĖTROS, MODERNIZAVIMO IR PRIEŽIŪROS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</si>
  <si>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10 programai</t>
    </r>
  </si>
  <si>
    <t xml:space="preserve"> 11 KULTŪROS IR MENO PROGRAMA</t>
  </si>
  <si>
    <t>Kino centras „Garsas“</t>
  </si>
  <si>
    <t>Teatras „Menas“</t>
  </si>
  <si>
    <r>
      <t xml:space="preserve">                         </t>
    </r>
    <r>
      <rPr>
        <b/>
        <sz val="12"/>
        <rFont val="Times New Roman"/>
        <family val="1"/>
        <charset val="186"/>
      </rPr>
      <t>Iš viso 11 programai</t>
    </r>
  </si>
  <si>
    <t>12 SPORTO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</si>
  <si>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12 programai</t>
    </r>
  </si>
  <si>
    <t xml:space="preserve">   13 ŠVIETIMO IR UGDYMO PROGRAMA</t>
  </si>
  <si>
    <t>Lopšelis-darželis „Jūratė“</t>
  </si>
  <si>
    <t>Lopšelis-darželis „Pušynėlis“</t>
  </si>
  <si>
    <t>Lopšelis-darželis „Aušra“</t>
  </si>
  <si>
    <t>Lopšelis-darželis „Vyturėlis“</t>
  </si>
  <si>
    <t>Lopšelis-darželis „Gintarėlis“</t>
  </si>
  <si>
    <t xml:space="preserve">Kastyčio Ramanausko lopšelis-darželis </t>
  </si>
  <si>
    <t>Lopšelis-darželis „Žibutė“</t>
  </si>
  <si>
    <t>Lopšelis-darželis „Sigutė“</t>
  </si>
  <si>
    <t>Lopšelis-darželis „Kregždutė“</t>
  </si>
  <si>
    <t>Lopšelis-darželis „Riešutėlis“</t>
  </si>
  <si>
    <t>Lopšelis-darželis „Draugystė“</t>
  </si>
  <si>
    <t>Lopšelis-darželis „Papartis“</t>
  </si>
  <si>
    <t>Lopšelis-darželis „Žilvitis“</t>
  </si>
  <si>
    <t>Lopšelis-darželis „Voveraitė“</t>
  </si>
  <si>
    <t>Lopšelis-darželis „Nykštukas“</t>
  </si>
  <si>
    <t>Lopšelis-darželis „Žilvinas“</t>
  </si>
  <si>
    <t>Lopšelis-darželis „Kastytis“</t>
  </si>
  <si>
    <t>Lopšelis-darželis „Varpelis“</t>
  </si>
  <si>
    <t>Lopšelis-darželis „Pasaka“</t>
  </si>
  <si>
    <t>Lopšelis-darželis „Žvaigždutė“</t>
  </si>
  <si>
    <t>Lopšelis-darželis „Rugelis“</t>
  </si>
  <si>
    <t>Lopšelis-darželis „Dobilas“</t>
  </si>
  <si>
    <t>Lopšelis-darželis „Vaivorykštė“</t>
  </si>
  <si>
    <t>Lopšelis-darželis „Vaikystė“</t>
  </si>
  <si>
    <t>Lopšelis-darželis „Rūta“</t>
  </si>
  <si>
    <t>Lopšelis-darželis „Taika“</t>
  </si>
  <si>
    <t>Lopšelis-darželis „Puriena“</t>
  </si>
  <si>
    <t>Lopšelis-darželis „Diemedis“</t>
  </si>
  <si>
    <t>Regos centras „Linelis“</t>
  </si>
  <si>
    <t>„Minties“ gimnazija</t>
  </si>
  <si>
    <t>„Vilties“ progimnazija</t>
  </si>
  <si>
    <t>„Aušros“ progimnazija</t>
  </si>
  <si>
    <t>„Šaltinio“ progimnazija</t>
  </si>
  <si>
    <t>„Vyturio“ progimnazija</t>
  </si>
  <si>
    <t>„Ąžuolo“ progimnazija</t>
  </si>
  <si>
    <t>„Žemynos“ progimnazija</t>
  </si>
  <si>
    <t>„Šviesos“ specialiojo ugdymo centras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</si>
  <si>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13 programai</t>
    </r>
  </si>
  <si>
    <t xml:space="preserve"> 15 SOCIALINĖS PARAMOS ĮGYVENDINIMO PROGRAMA</t>
  </si>
  <si>
    <r>
      <t xml:space="preserve">                         </t>
    </r>
    <r>
      <rPr>
        <b/>
        <sz val="12"/>
        <rFont val="Times New Roman"/>
        <family val="1"/>
        <charset val="186"/>
      </rPr>
      <t xml:space="preserve"> Iš viso 15 programai</t>
    </r>
  </si>
  <si>
    <t xml:space="preserve"> 16 VISUOMENĖS SVEIKATOS RĖMIMO SPECIALIOJI PROGRAMA</t>
  </si>
  <si>
    <t xml:space="preserve"> 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</si>
  <si>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16 programai</t>
    </r>
  </si>
  <si>
    <t xml:space="preserve">                                                Iš viso: </t>
  </si>
  <si>
    <t xml:space="preserve">                        2. LĖŠOS 2019 M. GRUODŽIO 31 D. ĮSISKOLINIMUI DENGTI</t>
  </si>
  <si>
    <t>01 SAVIVALDYBĖS VALDYMO PROGRAMA</t>
  </si>
  <si>
    <t>Iš jų: Savivaldybės biudžeto lėšos Tarybai</t>
  </si>
  <si>
    <t xml:space="preserve">        Savivaldybės biudžeto lėšos Administracijai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</si>
  <si>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01  programai</t>
    </r>
  </si>
  <si>
    <t xml:space="preserve"> 10  MIESTO INFRASTRUKTŪROS OBJEKTŲ PLĖTROS, MODERNIZAVIMO IR PRIEŽIŪROS PROGRAMA</t>
  </si>
  <si>
    <t xml:space="preserve">                       Iš viso 10 programai</t>
  </si>
  <si>
    <t>11 KULTŪROS IR MENO PROGRAMA</t>
  </si>
  <si>
    <t xml:space="preserve">                       Iš viso 11 programai</t>
  </si>
  <si>
    <t>12  SPORTO PROGRAMA</t>
  </si>
  <si>
    <t xml:space="preserve">                       Iš viso 12 programai</t>
  </si>
  <si>
    <t>13 ŠVIETIMO IR UGDYMO PROGRAMA</t>
  </si>
  <si>
    <t xml:space="preserve">„Vilties“ progimnazija </t>
  </si>
  <si>
    <t>„Saulėtekio“ progimnazija</t>
  </si>
  <si>
    <t xml:space="preserve">                         Iš viso 13 programai</t>
  </si>
  <si>
    <t>15 SOCIALINĖS PARAMOS ĮGYVENDINIMO PROGRAMA</t>
  </si>
  <si>
    <t>Savivaldybės administracijos Socialinių reikalų skyrius</t>
  </si>
  <si>
    <t xml:space="preserve">                         Iš viso 15 programai</t>
  </si>
  <si>
    <t xml:space="preserve">                                               Iš viso:</t>
  </si>
  <si>
    <t xml:space="preserve">                     3.  SAVIVALDYBĖS EINAMŲJŲ METŲ IŠLAIDOMS</t>
  </si>
  <si>
    <t xml:space="preserve"> Savivaldybės administracija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</si>
  <si>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02  programai</t>
    </r>
  </si>
  <si>
    <t>Iš viso asignavimų (išlaidos ir paskolų grąžinimas):</t>
  </si>
  <si>
    <r>
      <t xml:space="preserve">                                  </t>
    </r>
    <r>
      <rPr>
        <b/>
        <sz val="11"/>
        <rFont val="Times New Roman"/>
        <family val="1"/>
        <charset val="186"/>
      </rPr>
      <t xml:space="preserve"> 04 APLINKOS APSAUGOS RĖMIMO SPECIALIOJI PROGRAMA</t>
    </r>
  </si>
  <si>
    <t xml:space="preserve">                                   05 EKONOMINĖS PLĖTROS IR VERSLO SKATINIMO PROGRAMA</t>
  </si>
  <si>
    <t xml:space="preserve">                                   06 SAVIVALDYBĖS TURTO VALDYMO PROGRAMA   </t>
  </si>
  <si>
    <t xml:space="preserve">                                  08 RINKODAROS  PROGRAMA</t>
  </si>
  <si>
    <t xml:space="preserve">                                  09 INFORMACINĖS VISUOMENĖS PLĖTROS PROGRAMA</t>
  </si>
  <si>
    <t xml:space="preserve">                                  07 BŪSTO PROGRAMA</t>
  </si>
  <si>
    <t xml:space="preserve">                                 10 MIESTO INFRASTRUKTŪROS OBJEKTŲ PLĖTROS, MODERNIZAVIMO                                                                                             IR PRIEŽIŪROS  PROGRAMA</t>
  </si>
  <si>
    <t xml:space="preserve">                                  11 KULTŪROS IR MENO PROGRAMA</t>
  </si>
  <si>
    <t xml:space="preserve">                                 12  SPORTO PROGRAMA</t>
  </si>
  <si>
    <t xml:space="preserve">                                13 ŠVIETIMO IR UGDYMO PROGRAMA</t>
  </si>
  <si>
    <t xml:space="preserve">                              14 VISUOMENĖS INICIATYVŲ SKATINIMO IR SAUGUMO UŽTIKRINIMO PROGRAMA</t>
  </si>
  <si>
    <t xml:space="preserve">                               15 SOCIALINĖS PARAMOS ĮGYVENDINIMO PROGRAMA</t>
  </si>
  <si>
    <t>Iš viso 16 programai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</si>
</sst>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35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</font>
    <font>
      <sz val="11"/>
      <name val="Arial"/>
      <family val="2"/>
      <charset val="186"/>
    </font>
    <font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0"/>
      <color indexed="63"/>
      <name val="Times New Roman"/>
      <family val="1"/>
      <charset val="186"/>
    </font>
    <font>
      <sz val="11"/>
      <color indexed="63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theme="1"/>
      <name val="Arial"/>
      <family val="2"/>
      <charset val="186"/>
    </font>
    <font>
      <b/>
      <sz val="11"/>
      <name val="Times New Roman"/>
      <family val="1"/>
    </font>
    <font>
      <sz val="10"/>
      <name val="Calibri"/>
      <family val="2"/>
      <charset val="186"/>
    </font>
    <font>
      <sz val="11"/>
      <color rgb="FFFF000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 New Roman"/>
      <family val="1"/>
      <charset val="186"/>
    </font>
    <font>
      <sz val="10.5"/>
      <name val="Times New Roman"/>
      <family val="1"/>
      <charset val="186"/>
    </font>
    <font>
      <sz val="12"/>
      <name val="Arial"/>
      <family val="2"/>
      <charset val="186"/>
    </font>
    <font>
      <sz val="12"/>
      <color indexed="8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2"/>
      <color rgb="FFFF0000"/>
      <name val="Calibri"/>
      <family val="2"/>
      <charset val="186"/>
      <scheme val="minor"/>
    </font>
    <font>
      <sz val="10"/>
      <color rgb="FFFF0000"/>
      <name val="Arial"/>
      <family val="2"/>
      <charset val="186"/>
    </font>
    <font>
      <sz val="12"/>
      <color indexed="63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shrinkToFi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1" fillId="0" borderId="0" xfId="0" applyFont="1" applyAlignment="1">
      <alignment shrinkToFit="1"/>
    </xf>
    <xf numFmtId="49" fontId="2" fillId="0" borderId="0" xfId="0" applyNumberFormat="1" applyFont="1"/>
    <xf numFmtId="49" fontId="0" fillId="0" borderId="0" xfId="0" applyNumberFormat="1"/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165" fontId="4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165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0" fillId="0" borderId="0" xfId="0" applyNumberFormat="1"/>
    <xf numFmtId="165" fontId="2" fillId="0" borderId="1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164" fontId="10" fillId="0" borderId="1" xfId="0" applyNumberFormat="1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wrapText="1"/>
    </xf>
    <xf numFmtId="164" fontId="11" fillId="0" borderId="1" xfId="0" applyNumberFormat="1" applyFont="1" applyBorder="1" applyAlignment="1">
      <alignment horizontal="right" vertical="center" wrapText="1"/>
    </xf>
    <xf numFmtId="164" fontId="12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Fill="1" applyBorder="1" applyAlignment="1">
      <alignment wrapText="1"/>
    </xf>
    <xf numFmtId="164" fontId="13" fillId="0" borderId="1" xfId="0" applyNumberFormat="1" applyFont="1" applyBorder="1" applyAlignment="1">
      <alignment horizontal="left" vertical="center" wrapText="1"/>
    </xf>
    <xf numFmtId="164" fontId="14" fillId="0" borderId="1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164" fontId="15" fillId="0" borderId="1" xfId="0" applyNumberFormat="1" applyFont="1" applyFill="1" applyBorder="1" applyAlignment="1">
      <alignment horizontal="left" vertical="center" wrapText="1"/>
    </xf>
    <xf numFmtId="164" fontId="3" fillId="0" borderId="1" xfId="0" applyNumberFormat="1" applyFont="1" applyBorder="1" applyAlignment="1">
      <alignment wrapText="1"/>
    </xf>
    <xf numFmtId="164" fontId="10" fillId="0" borderId="1" xfId="0" applyNumberFormat="1" applyFont="1" applyFill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2" fontId="17" fillId="0" borderId="1" xfId="0" applyNumberFormat="1" applyFont="1" applyBorder="1" applyAlignment="1">
      <alignment horizontal="right" vertical="center" wrapText="1"/>
    </xf>
    <xf numFmtId="2" fontId="3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vertical="center"/>
    </xf>
    <xf numFmtId="164" fontId="12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vertical="center"/>
    </xf>
    <xf numFmtId="164" fontId="3" fillId="0" borderId="1" xfId="0" applyNumberFormat="1" applyFont="1" applyBorder="1"/>
    <xf numFmtId="2" fontId="11" fillId="0" borderId="1" xfId="0" applyNumberFormat="1" applyFont="1" applyBorder="1" applyAlignment="1">
      <alignment horizontal="right" vertical="center" wrapText="1"/>
    </xf>
    <xf numFmtId="2" fontId="12" fillId="0" borderId="1" xfId="0" applyNumberFormat="1" applyFont="1" applyBorder="1" applyAlignment="1">
      <alignment horizontal="right" vertical="center" wrapText="1"/>
    </xf>
    <xf numFmtId="164" fontId="15" fillId="0" borderId="1" xfId="0" applyNumberFormat="1" applyFont="1" applyBorder="1" applyAlignment="1">
      <alignment horizontal="left" vertical="center" wrapText="1"/>
    </xf>
    <xf numFmtId="164" fontId="2" fillId="0" borderId="1" xfId="0" applyNumberFormat="1" applyFont="1" applyBorder="1"/>
    <xf numFmtId="164" fontId="1" fillId="0" borderId="1" xfId="0" applyNumberFormat="1" applyFont="1" applyBorder="1" applyAlignment="1">
      <alignment vertical="center"/>
    </xf>
    <xf numFmtId="164" fontId="0" fillId="0" borderId="1" xfId="0" applyNumberFormat="1" applyBorder="1" applyAlignment="1"/>
    <xf numFmtId="164" fontId="2" fillId="2" borderId="1" xfId="0" applyNumberFormat="1" applyFont="1" applyFill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164" fontId="10" fillId="0" borderId="1" xfId="0" applyNumberFormat="1" applyFont="1" applyBorder="1" applyAlignment="1">
      <alignment wrapText="1"/>
    </xf>
    <xf numFmtId="164" fontId="4" fillId="0" borderId="1" xfId="0" applyNumberFormat="1" applyFont="1" applyBorder="1" applyAlignment="1">
      <alignment horizontal="left" vertical="center"/>
    </xf>
    <xf numFmtId="164" fontId="19" fillId="0" borderId="1" xfId="0" applyNumberFormat="1" applyFont="1" applyBorder="1" applyAlignment="1">
      <alignment horizontal="right" vertical="center" wrapText="1"/>
    </xf>
    <xf numFmtId="164" fontId="19" fillId="0" borderId="1" xfId="0" applyNumberFormat="1" applyFont="1" applyBorder="1"/>
    <xf numFmtId="164" fontId="1" fillId="0" borderId="1" xfId="0" applyNumberFormat="1" applyFont="1" applyBorder="1" applyAlignment="1">
      <alignment horizontal="left" vertical="center"/>
    </xf>
    <xf numFmtId="164" fontId="1" fillId="0" borderId="1" xfId="0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right" vertical="center" wrapText="1"/>
    </xf>
    <xf numFmtId="164" fontId="3" fillId="2" borderId="1" xfId="0" applyNumberFormat="1" applyFont="1" applyFill="1" applyBorder="1" applyAlignment="1">
      <alignment vertical="center"/>
    </xf>
    <xf numFmtId="164" fontId="7" fillId="0" borderId="1" xfId="0" applyNumberFormat="1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165" fontId="1" fillId="0" borderId="1" xfId="0" applyNumberFormat="1" applyFont="1" applyBorder="1" applyAlignment="1">
      <alignment horizontal="right" vertical="center" wrapText="1"/>
    </xf>
    <xf numFmtId="165" fontId="2" fillId="0" borderId="1" xfId="0" applyNumberFormat="1" applyFont="1" applyBorder="1" applyAlignment="1">
      <alignment horizontal="right" vertical="center" wrapText="1"/>
    </xf>
    <xf numFmtId="165" fontId="2" fillId="0" borderId="1" xfId="0" applyNumberFormat="1" applyFont="1" applyBorder="1"/>
    <xf numFmtId="164" fontId="15" fillId="0" borderId="1" xfId="0" applyNumberFormat="1" applyFont="1" applyBorder="1" applyAlignment="1">
      <alignment wrapText="1"/>
    </xf>
    <xf numFmtId="165" fontId="2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Fill="1" applyBorder="1" applyAlignment="1">
      <alignment horizontal="right" vertical="center"/>
    </xf>
    <xf numFmtId="0" fontId="0" fillId="0" borderId="0" xfId="0" applyFill="1"/>
    <xf numFmtId="164" fontId="20" fillId="0" borderId="1" xfId="0" applyNumberFormat="1" applyFont="1" applyFill="1" applyBorder="1" applyAlignment="1">
      <alignment horizontal="left" vertical="center" wrapText="1"/>
    </xf>
    <xf numFmtId="164" fontId="21" fillId="0" borderId="1" xfId="0" applyNumberFormat="1" applyFont="1" applyBorder="1" applyAlignment="1">
      <alignment horizontal="left" vertical="center" wrapText="1"/>
    </xf>
    <xf numFmtId="164" fontId="22" fillId="0" borderId="1" xfId="0" applyNumberFormat="1" applyFont="1" applyBorder="1" applyAlignment="1">
      <alignment horizontal="right" vertical="top" wrapText="1"/>
    </xf>
    <xf numFmtId="164" fontId="23" fillId="0" borderId="1" xfId="0" applyNumberFormat="1" applyFont="1" applyBorder="1" applyAlignment="1">
      <alignment horizontal="right" vertical="center" wrapText="1"/>
    </xf>
    <xf numFmtId="164" fontId="7" fillId="0" borderId="1" xfId="0" applyNumberFormat="1" applyFont="1" applyBorder="1"/>
    <xf numFmtId="165" fontId="1" fillId="0" borderId="1" xfId="0" applyNumberFormat="1" applyFont="1" applyBorder="1"/>
    <xf numFmtId="164" fontId="1" fillId="0" borderId="1" xfId="0" applyNumberFormat="1" applyFont="1" applyBorder="1"/>
    <xf numFmtId="164" fontId="2" fillId="0" borderId="1" xfId="0" applyNumberFormat="1" applyFont="1" applyBorder="1" applyAlignment="1">
      <alignment horizontal="right"/>
    </xf>
    <xf numFmtId="165" fontId="2" fillId="0" borderId="1" xfId="0" applyNumberFormat="1" applyFont="1" applyBorder="1" applyAlignment="1">
      <alignment horizontal="right"/>
    </xf>
    <xf numFmtId="164" fontId="7" fillId="0" borderId="1" xfId="0" applyNumberFormat="1" applyFont="1" applyFill="1" applyBorder="1"/>
    <xf numFmtId="164" fontId="10" fillId="0" borderId="1" xfId="0" applyNumberFormat="1" applyFont="1" applyFill="1" applyBorder="1" applyAlignment="1">
      <alignment wrapText="1"/>
    </xf>
    <xf numFmtId="164" fontId="2" fillId="0" borderId="1" xfId="0" applyNumberFormat="1" applyFont="1" applyFill="1" applyBorder="1"/>
    <xf numFmtId="164" fontId="10" fillId="2" borderId="1" xfId="0" applyNumberFormat="1" applyFont="1" applyFill="1" applyBorder="1" applyAlignment="1">
      <alignment horizontal="left" vertical="center" wrapText="1"/>
    </xf>
    <xf numFmtId="164" fontId="15" fillId="0" borderId="1" xfId="0" applyNumberFormat="1" applyFont="1" applyBorder="1" applyAlignment="1">
      <alignment horizontal="left" wrapText="1" indent="3"/>
    </xf>
    <xf numFmtId="164" fontId="1" fillId="2" borderId="1" xfId="0" applyNumberFormat="1" applyFont="1" applyFill="1" applyBorder="1"/>
    <xf numFmtId="164" fontId="2" fillId="2" borderId="1" xfId="0" applyNumberFormat="1" applyFont="1" applyFill="1" applyBorder="1" applyAlignment="1">
      <alignment horizontal="right"/>
    </xf>
    <xf numFmtId="164" fontId="10" fillId="0" borderId="1" xfId="0" applyNumberFormat="1" applyFont="1" applyBorder="1"/>
    <xf numFmtId="164" fontId="7" fillId="0" borderId="1" xfId="0" applyNumberFormat="1" applyFont="1" applyFill="1" applyBorder="1" applyAlignment="1">
      <alignment wrapText="1"/>
    </xf>
    <xf numFmtId="164" fontId="1" fillId="0" borderId="1" xfId="0" applyNumberFormat="1" applyFont="1" applyFill="1" applyBorder="1"/>
    <xf numFmtId="165" fontId="1" fillId="0" borderId="1" xfId="0" applyNumberFormat="1" applyFont="1" applyFill="1" applyBorder="1"/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/>
    <xf numFmtId="164" fontId="21" fillId="0" borderId="1" xfId="0" applyNumberFormat="1" applyFont="1" applyBorder="1"/>
    <xf numFmtId="164" fontId="2" fillId="0" borderId="1" xfId="0" applyNumberFormat="1" applyFont="1" applyBorder="1" applyAlignment="1">
      <alignment vertical="center"/>
    </xf>
    <xf numFmtId="164" fontId="3" fillId="0" borderId="1" xfId="0" applyNumberFormat="1" applyFont="1" applyFill="1" applyBorder="1" applyAlignment="1">
      <alignment horizontal="right" vertical="center"/>
    </xf>
    <xf numFmtId="165" fontId="2" fillId="0" borderId="1" xfId="0" applyNumberFormat="1" applyFont="1" applyBorder="1" applyAlignment="1">
      <alignment vertical="center"/>
    </xf>
    <xf numFmtId="164" fontId="3" fillId="2" borderId="1" xfId="0" applyNumberFormat="1" applyFont="1" applyFill="1" applyBorder="1" applyAlignment="1">
      <alignment horizontal="right" vertical="center"/>
    </xf>
    <xf numFmtId="165" fontId="4" fillId="0" borderId="1" xfId="0" applyNumberFormat="1" applyFont="1" applyFill="1" applyBorder="1"/>
    <xf numFmtId="164" fontId="3" fillId="0" borderId="1" xfId="0" applyNumberFormat="1" applyFont="1" applyFill="1" applyBorder="1"/>
    <xf numFmtId="165" fontId="3" fillId="0" borderId="1" xfId="0" applyNumberFormat="1" applyFont="1" applyFill="1" applyBorder="1"/>
    <xf numFmtId="0" fontId="1" fillId="0" borderId="1" xfId="0" applyFont="1" applyBorder="1" applyAlignment="1">
      <alignment wrapText="1"/>
    </xf>
    <xf numFmtId="165" fontId="4" fillId="0" borderId="1" xfId="0" applyNumberFormat="1" applyFont="1" applyBorder="1"/>
    <xf numFmtId="0" fontId="2" fillId="0" borderId="0" xfId="0" applyFont="1" applyBorder="1"/>
    <xf numFmtId="49" fontId="2" fillId="0" borderId="0" xfId="0" applyNumberFormat="1" applyFont="1" applyBorder="1" applyAlignment="1">
      <alignment horizontal="right"/>
    </xf>
    <xf numFmtId="164" fontId="2" fillId="0" borderId="0" xfId="0" applyNumberFormat="1" applyFont="1" applyBorder="1"/>
    <xf numFmtId="49" fontId="2" fillId="0" borderId="0" xfId="0" applyNumberFormat="1" applyFont="1" applyAlignment="1">
      <alignment horizontal="right"/>
    </xf>
    <xf numFmtId="0" fontId="10" fillId="0" borderId="0" xfId="0" applyFont="1"/>
    <xf numFmtId="0" fontId="7" fillId="0" borderId="0" xfId="0" applyFont="1"/>
    <xf numFmtId="0" fontId="0" fillId="0" borderId="10" xfId="0" applyBorder="1"/>
    <xf numFmtId="0" fontId="25" fillId="0" borderId="11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2" fontId="7" fillId="0" borderId="8" xfId="0" applyNumberFormat="1" applyFont="1" applyBorder="1" applyAlignment="1">
      <alignment horizontal="center" vertical="center" wrapText="1"/>
    </xf>
    <xf numFmtId="2" fontId="26" fillId="0" borderId="1" xfId="0" applyNumberFormat="1" applyFont="1" applyBorder="1"/>
    <xf numFmtId="0" fontId="22" fillId="0" borderId="1" xfId="0" applyFont="1" applyBorder="1"/>
    <xf numFmtId="2" fontId="27" fillId="0" borderId="8" xfId="0" applyNumberFormat="1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2" fontId="22" fillId="0" borderId="1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2" fontId="26" fillId="0" borderId="8" xfId="0" applyNumberFormat="1" applyFont="1" applyBorder="1" applyAlignment="1">
      <alignment horizontal="center" vertical="center" wrapText="1"/>
    </xf>
    <xf numFmtId="2" fontId="25" fillId="0" borderId="11" xfId="0" applyNumberFormat="1" applyFont="1" applyBorder="1" applyAlignment="1">
      <alignment horizontal="center" vertical="center" wrapText="1"/>
    </xf>
    <xf numFmtId="2" fontId="25" fillId="0" borderId="8" xfId="0" applyNumberFormat="1" applyFont="1" applyBorder="1" applyAlignment="1">
      <alignment horizontal="center" vertical="center" wrapText="1"/>
    </xf>
    <xf numFmtId="2" fontId="22" fillId="0" borderId="8" xfId="0" applyNumberFormat="1" applyFont="1" applyBorder="1" applyAlignment="1">
      <alignment horizontal="center" vertical="center" wrapText="1"/>
    </xf>
    <xf numFmtId="2" fontId="22" fillId="0" borderId="1" xfId="0" applyNumberFormat="1" applyFont="1" applyBorder="1" applyAlignment="1">
      <alignment horizontal="center"/>
    </xf>
    <xf numFmtId="0" fontId="22" fillId="2" borderId="8" xfId="0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2" fontId="25" fillId="0" borderId="1" xfId="0" applyNumberFormat="1" applyFont="1" applyBorder="1" applyAlignment="1">
      <alignment horizontal="center" wrapText="1"/>
    </xf>
    <xf numFmtId="2" fontId="21" fillId="0" borderId="1" xfId="0" applyNumberFormat="1" applyFont="1" applyBorder="1"/>
    <xf numFmtId="2" fontId="21" fillId="0" borderId="1" xfId="0" applyNumberFormat="1" applyFont="1" applyBorder="1" applyAlignment="1">
      <alignment horizontal="center" wrapText="1"/>
    </xf>
    <xf numFmtId="2" fontId="22" fillId="0" borderId="1" xfId="0" applyNumberFormat="1" applyFont="1" applyBorder="1"/>
    <xf numFmtId="0" fontId="4" fillId="0" borderId="1" xfId="0" applyFont="1" applyBorder="1" applyAlignment="1">
      <alignment horizontal="center" vertical="center" wrapText="1"/>
    </xf>
    <xf numFmtId="2" fontId="22" fillId="0" borderId="1" xfId="0" applyNumberFormat="1" applyFont="1" applyBorder="1" applyAlignment="1">
      <alignment horizontal="center" wrapText="1"/>
    </xf>
    <xf numFmtId="2" fontId="7" fillId="0" borderId="1" xfId="0" applyNumberFormat="1" applyFont="1" applyBorder="1" applyAlignment="1">
      <alignment wrapText="1"/>
    </xf>
    <xf numFmtId="0" fontId="27" fillId="0" borderId="1" xfId="0" applyFont="1" applyBorder="1" applyAlignment="1">
      <alignment wrapText="1"/>
    </xf>
    <xf numFmtId="2" fontId="27" fillId="0" borderId="1" xfId="0" applyNumberFormat="1" applyFont="1" applyBorder="1" applyAlignment="1">
      <alignment horizontal="center" wrapText="1"/>
    </xf>
    <xf numFmtId="2" fontId="27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28" fillId="0" borderId="1" xfId="0" applyNumberFormat="1" applyFont="1" applyBorder="1" applyAlignment="1">
      <alignment wrapText="1"/>
    </xf>
    <xf numFmtId="2" fontId="29" fillId="0" borderId="1" xfId="0" applyNumberFormat="1" applyFont="1" applyBorder="1"/>
    <xf numFmtId="0" fontId="30" fillId="0" borderId="0" xfId="0" applyFont="1"/>
    <xf numFmtId="2" fontId="27" fillId="2" borderId="1" xfId="0" applyNumberFormat="1" applyFont="1" applyFill="1" applyBorder="1" applyAlignment="1">
      <alignment horizontal="center" wrapText="1"/>
    </xf>
    <xf numFmtId="2" fontId="27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2" fontId="31" fillId="0" borderId="1" xfId="0" applyNumberFormat="1" applyFont="1" applyBorder="1" applyAlignment="1">
      <alignment horizontal="center" wrapText="1"/>
    </xf>
    <xf numFmtId="2" fontId="32" fillId="0" borderId="1" xfId="0" applyNumberFormat="1" applyFont="1" applyBorder="1" applyAlignment="1">
      <alignment horizontal="center"/>
    </xf>
    <xf numFmtId="0" fontId="22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vertical="top" wrapText="1"/>
    </xf>
    <xf numFmtId="0" fontId="7" fillId="0" borderId="1" xfId="0" applyFont="1" applyBorder="1"/>
    <xf numFmtId="0" fontId="4" fillId="0" borderId="0" xfId="0" applyFont="1" applyAlignment="1">
      <alignment vertical="center"/>
    </xf>
    <xf numFmtId="0" fontId="0" fillId="0" borderId="10" xfId="0" applyBorder="1" applyAlignment="1">
      <alignment horizontal="center"/>
    </xf>
    <xf numFmtId="2" fontId="0" fillId="0" borderId="8" xfId="0" applyNumberFormat="1" applyBorder="1" applyAlignment="1">
      <alignment horizontal="center" vertical="center" wrapText="1"/>
    </xf>
    <xf numFmtId="2" fontId="0" fillId="0" borderId="8" xfId="0" applyNumberFormat="1" applyBorder="1" applyAlignment="1">
      <alignment horizontal="center"/>
    </xf>
    <xf numFmtId="0" fontId="7" fillId="0" borderId="2" xfId="0" applyFont="1" applyBorder="1" applyAlignment="1">
      <alignment horizontal="left" vertical="center" wrapText="1"/>
    </xf>
    <xf numFmtId="2" fontId="7" fillId="0" borderId="11" xfId="0" applyNumberFormat="1" applyFont="1" applyBorder="1" applyAlignment="1">
      <alignment horizontal="center" vertical="center" wrapText="1"/>
    </xf>
    <xf numFmtId="0" fontId="22" fillId="0" borderId="6" xfId="0" applyFont="1" applyBorder="1" applyAlignment="1">
      <alignment horizontal="left" vertical="center" wrapText="1"/>
    </xf>
    <xf numFmtId="0" fontId="22" fillId="0" borderId="8" xfId="0" applyFont="1" applyBorder="1" applyAlignment="1">
      <alignment horizontal="left" vertical="center" wrapText="1"/>
    </xf>
    <xf numFmtId="2" fontId="27" fillId="0" borderId="11" xfId="0" applyNumberFormat="1" applyFont="1" applyBorder="1" applyAlignment="1">
      <alignment horizontal="center" vertical="center" wrapText="1"/>
    </xf>
    <xf numFmtId="0" fontId="22" fillId="0" borderId="8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33" fillId="0" borderId="1" xfId="0" applyFont="1" applyBorder="1" applyAlignment="1">
      <alignment horizontal="center" vertical="center" wrapText="1"/>
    </xf>
    <xf numFmtId="2" fontId="33" fillId="0" borderId="1" xfId="0" applyNumberFormat="1" applyFont="1" applyBorder="1" applyAlignment="1">
      <alignment horizontal="center"/>
    </xf>
    <xf numFmtId="0" fontId="27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2" fontId="27" fillId="0" borderId="1" xfId="0" applyNumberFormat="1" applyFont="1" applyBorder="1"/>
    <xf numFmtId="2" fontId="33" fillId="0" borderId="1" xfId="0" applyNumberFormat="1" applyFont="1" applyBorder="1"/>
    <xf numFmtId="0" fontId="1" fillId="0" borderId="1" xfId="1" applyFont="1" applyBorder="1" applyAlignment="1">
      <alignment horizontal="center" vertical="center" wrapText="1"/>
    </xf>
    <xf numFmtId="0" fontId="22" fillId="0" borderId="1" xfId="1" applyFont="1" applyBorder="1" applyAlignment="1">
      <alignment vertical="top" wrapText="1"/>
    </xf>
    <xf numFmtId="0" fontId="7" fillId="0" borderId="1" xfId="1" applyFont="1" applyBorder="1"/>
    <xf numFmtId="2" fontId="0" fillId="0" borderId="0" xfId="0" applyNumberFormat="1"/>
    <xf numFmtId="165" fontId="14" fillId="0" borderId="1" xfId="0" applyNumberFormat="1" applyFont="1" applyBorder="1" applyAlignment="1">
      <alignment horizontal="right" vertical="center" wrapText="1"/>
    </xf>
    <xf numFmtId="165" fontId="11" fillId="0" borderId="1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2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/>
    </xf>
    <xf numFmtId="2" fontId="2" fillId="0" borderId="1" xfId="0" applyNumberFormat="1" applyFont="1" applyBorder="1"/>
    <xf numFmtId="2" fontId="1" fillId="0" borderId="1" xfId="0" applyNumberFormat="1" applyFont="1" applyBorder="1"/>
    <xf numFmtId="165" fontId="2" fillId="2" borderId="1" xfId="0" applyNumberFormat="1" applyFont="1" applyFill="1" applyBorder="1"/>
    <xf numFmtId="2" fontId="2" fillId="0" borderId="1" xfId="0" applyNumberFormat="1" applyFont="1" applyBorder="1" applyAlignment="1">
      <alignment horizontal="right"/>
    </xf>
    <xf numFmtId="0" fontId="22" fillId="0" borderId="1" xfId="0" applyFont="1" applyBorder="1" applyAlignment="1">
      <alignment horizontal="left" wrapText="1"/>
    </xf>
    <xf numFmtId="0" fontId="27" fillId="0" borderId="1" xfId="0" applyFont="1" applyBorder="1" applyAlignment="1">
      <alignment horizontal="left" vertical="center" wrapText="1"/>
    </xf>
    <xf numFmtId="0" fontId="34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165" fontId="3" fillId="0" borderId="1" xfId="0" applyNumberFormat="1" applyFont="1" applyBorder="1" applyAlignment="1">
      <alignment horizontal="right" vertical="center" wrapText="1"/>
    </xf>
    <xf numFmtId="165" fontId="2" fillId="0" borderId="0" xfId="0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/>
    <xf numFmtId="0" fontId="7" fillId="0" borderId="0" xfId="0" applyFont="1" applyAlignment="1">
      <alignment horizontal="center" vertical="center" wrapText="1"/>
    </xf>
    <xf numFmtId="0" fontId="0" fillId="0" borderId="0" xfId="0" applyAlignment="1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wrapText="1"/>
    </xf>
    <xf numFmtId="164" fontId="3" fillId="0" borderId="1" xfId="0" applyNumberFormat="1" applyFont="1" applyBorder="1" applyAlignment="1">
      <alignment horizontal="left" vertical="center" wrapText="1"/>
    </xf>
    <xf numFmtId="164" fontId="16" fillId="0" borderId="1" xfId="0" applyNumberFormat="1" applyFont="1" applyBorder="1" applyAlignment="1">
      <alignment wrapText="1"/>
    </xf>
    <xf numFmtId="164" fontId="4" fillId="0" borderId="1" xfId="0" applyNumberFormat="1" applyFont="1" applyBorder="1" applyAlignment="1">
      <alignment horizontal="left" vertical="center" wrapText="1"/>
    </xf>
    <xf numFmtId="164" fontId="16" fillId="0" borderId="1" xfId="0" applyNumberFormat="1" applyFont="1" applyBorder="1" applyAlignment="1"/>
    <xf numFmtId="164" fontId="2" fillId="0" borderId="1" xfId="0" applyNumberFormat="1" applyFont="1" applyBorder="1" applyAlignment="1">
      <alignment horizontal="left" vertical="center" wrapText="1"/>
    </xf>
    <xf numFmtId="164" fontId="0" fillId="0" borderId="1" xfId="0" applyNumberFormat="1" applyBorder="1" applyAlignment="1">
      <alignment horizontal="left"/>
    </xf>
    <xf numFmtId="164" fontId="1" fillId="0" borderId="1" xfId="0" applyNumberFormat="1" applyFont="1" applyBorder="1" applyAlignment="1">
      <alignment horizontal="left" vertical="center" wrapText="1"/>
    </xf>
    <xf numFmtId="164" fontId="0" fillId="0" borderId="1" xfId="0" applyNumberFormat="1" applyBorder="1" applyAlignment="1"/>
    <xf numFmtId="164" fontId="1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vertical="center" wrapText="1"/>
    </xf>
    <xf numFmtId="164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2" fillId="0" borderId="2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2981325</xdr:colOff>
      <xdr:row>0</xdr:row>
      <xdr:rowOff>76200</xdr:rowOff>
    </xdr:from>
    <xdr:to>
      <xdr:col>1</xdr:col>
      <xdr:colOff>1724026</xdr:colOff>
      <xdr:row>1</xdr:row>
      <xdr:rowOff>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5F3728-5983-4306-80DF-1E8C357BCC51}"/>
            </a:ext>
          </a:extLst>
        </xdr:cNvPr>
        <xdr:cNvSpPr txBox="1">
          <a:spLocks noChangeArrowheads="1"/>
        </xdr:cNvSpPr>
      </xdr:nvSpPr>
      <xdr:spPr bwMode="auto">
        <a:xfrm>
          <a:off x="2981325" y="76200"/>
          <a:ext cx="2834641" cy="105156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2020 m. vasario 20 d. sprendimo Nr. 1-42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 priedas</a:t>
          </a:r>
        </a:p>
      </xdr:txBody>
    </xdr:sp>
    <xdr:clientData/>
  </xdr:twoCellAnchor>
  <xdr:twoCellAnchor>
    <xdr:from>
      <xdr:col>0</xdr:col>
      <xdr:colOff>2981325</xdr:colOff>
      <xdr:row>0</xdr:row>
      <xdr:rowOff>76200</xdr:rowOff>
    </xdr:from>
    <xdr:to>
      <xdr:col>1</xdr:col>
      <xdr:colOff>1724026</xdr:colOff>
      <xdr:row>1</xdr:row>
      <xdr:rowOff>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xmlns="" id="{A9B82641-C588-43BB-A376-5AF291E66DB2}"/>
            </a:ext>
          </a:extLst>
        </xdr:cNvPr>
        <xdr:cNvSpPr txBox="1">
          <a:spLocks noChangeArrowheads="1"/>
        </xdr:cNvSpPr>
      </xdr:nvSpPr>
      <xdr:spPr bwMode="auto">
        <a:xfrm>
          <a:off x="2981325" y="76200"/>
          <a:ext cx="2834641" cy="105156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2600325</xdr:colOff>
      <xdr:row>0</xdr:row>
      <xdr:rowOff>38100</xdr:rowOff>
    </xdr:from>
    <xdr:to>
      <xdr:col>1</xdr:col>
      <xdr:colOff>1343026</xdr:colOff>
      <xdr:row>0</xdr:row>
      <xdr:rowOff>1095375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xmlns="" id="{94FADF1F-9595-48B8-AC86-40FE4512C3AE}"/>
            </a:ext>
          </a:extLst>
        </xdr:cNvPr>
        <xdr:cNvSpPr txBox="1">
          <a:spLocks noChangeArrowheads="1"/>
        </xdr:cNvSpPr>
      </xdr:nvSpPr>
      <xdr:spPr bwMode="auto">
        <a:xfrm>
          <a:off x="2600325" y="38100"/>
          <a:ext cx="2834641" cy="1057275"/>
        </a:xfrm>
        <a:prstGeom prst="rect">
          <a:avLst/>
        </a:prstGeom>
        <a:solidFill>
          <a:sysClr val="window" lastClr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/>
          <a:r>
            <a:rPr lang="lt-LT" sz="1100" b="0" i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Panevėžio </a:t>
          </a:r>
          <a:r>
            <a:rPr lang="lt-LT" sz="1100" b="0" i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miesto savivaldybės tarybos </a:t>
          </a:r>
          <a:r>
            <a:rPr lang="lt-LT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lt-LT" sz="1100" b="0" i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 </a:t>
          </a:r>
        </a:p>
        <a:p>
          <a:pPr rtl="0"/>
          <a:r>
            <a:rPr lang="lt-LT" sz="1100" b="0" i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2020 m.  vasario 20 d. sprendimo Nr. 1-42 </a:t>
          </a:r>
          <a:r>
            <a:rPr lang="lt-LT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lt-LT" sz="1100" b="0" i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 </a:t>
          </a:r>
        </a:p>
        <a:p>
          <a:pPr rtl="0"/>
          <a:r>
            <a:rPr lang="lt-LT" sz="1100" b="0" i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 priedas</a:t>
          </a:r>
          <a:r>
            <a:rPr lang="lt-LT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4</xdr:row>
      <xdr:rowOff>95250</xdr:rowOff>
    </xdr:from>
    <xdr:to>
      <xdr:col>5</xdr:col>
      <xdr:colOff>0</xdr:colOff>
      <xdr:row>4</xdr:row>
      <xdr:rowOff>895350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2C380FE-5814-4BE4-8B42-90B33BD03D66}"/>
            </a:ext>
          </a:extLst>
        </xdr:cNvPr>
        <xdr:cNvSpPr txBox="1">
          <a:spLocks noChangeArrowheads="1"/>
        </xdr:cNvSpPr>
      </xdr:nvSpPr>
      <xdr:spPr bwMode="auto">
        <a:xfrm>
          <a:off x="3442335" y="826770"/>
          <a:ext cx="2661285" cy="8382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lt-LT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2020 m. vasario 20 d. sprendimo Nr. 1-42            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 priedas</a:t>
          </a:r>
          <a:endParaRPr lang="lt-LT"/>
        </a:p>
      </xdr:txBody>
    </xdr:sp>
    <xdr:clientData/>
  </xdr:twoCellAnchor>
  <xdr:twoCellAnchor>
    <xdr:from>
      <xdr:col>1</xdr:col>
      <xdr:colOff>91440</xdr:colOff>
      <xdr:row>0</xdr:row>
      <xdr:rowOff>114300</xdr:rowOff>
    </xdr:from>
    <xdr:to>
      <xdr:col>4</xdr:col>
      <xdr:colOff>753429</xdr:colOff>
      <xdr:row>5</xdr:row>
      <xdr:rowOff>83820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9E9517DF-B5A0-4751-931D-56EF5DBE745A}"/>
            </a:ext>
          </a:extLst>
        </xdr:cNvPr>
        <xdr:cNvSpPr txBox="1">
          <a:spLocks noChangeArrowheads="1"/>
        </xdr:cNvSpPr>
      </xdr:nvSpPr>
      <xdr:spPr bwMode="auto">
        <a:xfrm>
          <a:off x="3009900" y="114300"/>
          <a:ext cx="3001329" cy="88392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/>
          <a:r>
            <a:rPr lang="lt-LT" sz="1050" b="0" i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Panevėžio miesto savivaldybės tarybos </a:t>
          </a:r>
          <a:r>
            <a:rPr lang="lt-LT" sz="105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lt-LT" sz="1050" b="0" i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       </a:t>
          </a:r>
        </a:p>
        <a:p>
          <a:pPr rtl="0"/>
          <a:r>
            <a:rPr lang="lt-LT" sz="1050" b="0" i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2020 m.  vasario 20 d. sprendimo Nr. 1-42</a:t>
          </a:r>
        </a:p>
        <a:p>
          <a:pPr rtl="0"/>
          <a:r>
            <a:rPr lang="lt-LT" sz="1050" b="0" i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 priedas</a:t>
          </a:r>
          <a:r>
            <a:rPr lang="lt-LT" sz="105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endParaRPr lang="lt-LT" sz="1100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752474</xdr:colOff>
      <xdr:row>1</xdr:row>
      <xdr:rowOff>0</xdr:rowOff>
    </xdr:from>
    <xdr:to>
      <xdr:col>4</xdr:col>
      <xdr:colOff>885824</xdr:colOff>
      <xdr:row>7</xdr:row>
      <xdr:rowOff>142875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CD1CCC4-CCD4-44BB-9FCC-D77846C21996}"/>
            </a:ext>
          </a:extLst>
        </xdr:cNvPr>
        <xdr:cNvSpPr txBox="1">
          <a:spLocks noChangeArrowheads="1"/>
        </xdr:cNvSpPr>
      </xdr:nvSpPr>
      <xdr:spPr bwMode="auto">
        <a:xfrm>
          <a:off x="3328034" y="182880"/>
          <a:ext cx="2830830" cy="124015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/>
          <a:r>
            <a:rPr lang="lt-LT" sz="1100" b="0" i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Panevėžio miesto savivaldybės tarybos </a:t>
          </a:r>
          <a:r>
            <a:rPr lang="lt-LT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lt-LT" sz="1100" b="0" i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  2020 m.  vasario 20 d. sprendimo Nr. 1-42 </a:t>
          </a:r>
          <a:r>
            <a:rPr lang="lt-LT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lt-LT" sz="1100" b="0" i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 </a:t>
          </a:r>
        </a:p>
        <a:p>
          <a:pPr rtl="0"/>
          <a:r>
            <a:rPr lang="lt-LT" sz="1100" b="0" i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4 priedas</a:t>
          </a:r>
          <a:r>
            <a:rPr lang="lt-LT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workbookViewId="0">
      <selection activeCell="A7" sqref="A7"/>
    </sheetView>
  </sheetViews>
  <sheetFormatPr defaultRowHeight="15" x14ac:dyDescent="0.25"/>
  <cols>
    <col min="1" max="1" width="59.7109375" customWidth="1"/>
    <col min="2" max="2" width="26.5703125" customWidth="1"/>
    <col min="7" max="7" width="12.140625" customWidth="1"/>
  </cols>
  <sheetData>
    <row r="1" spans="1:9" ht="89.25" customHeight="1" x14ac:dyDescent="0.25">
      <c r="A1" s="1"/>
      <c r="B1" s="3"/>
    </row>
    <row r="2" spans="1:9" x14ac:dyDescent="0.25">
      <c r="A2" s="199"/>
      <c r="B2" s="199"/>
    </row>
    <row r="3" spans="1:9" x14ac:dyDescent="0.25">
      <c r="A3" s="2"/>
      <c r="B3" s="9"/>
    </row>
    <row r="4" spans="1:9" x14ac:dyDescent="0.25">
      <c r="A4" s="200" t="s">
        <v>35</v>
      </c>
      <c r="B4" s="200"/>
    </row>
    <row r="5" spans="1:9" x14ac:dyDescent="0.25">
      <c r="A5" s="199"/>
      <c r="B5" s="199"/>
    </row>
    <row r="6" spans="1:9" x14ac:dyDescent="0.25">
      <c r="A6" s="1"/>
      <c r="B6" s="3"/>
    </row>
    <row r="7" spans="1:9" x14ac:dyDescent="0.25">
      <c r="A7" s="3"/>
      <c r="B7" s="10"/>
      <c r="C7" s="11"/>
      <c r="D7" s="11"/>
      <c r="E7" s="11"/>
      <c r="F7" s="11"/>
      <c r="G7" s="11"/>
      <c r="H7" s="11"/>
      <c r="I7" s="11"/>
    </row>
    <row r="8" spans="1:9" ht="18.75" customHeight="1" x14ac:dyDescent="0.25">
      <c r="A8" s="4" t="s">
        <v>0</v>
      </c>
      <c r="B8" s="4" t="s">
        <v>36</v>
      </c>
    </row>
    <row r="9" spans="1:9" ht="18.75" customHeight="1" x14ac:dyDescent="0.25">
      <c r="A9" s="5" t="s">
        <v>1</v>
      </c>
      <c r="B9" s="12">
        <f>SUM(B10+B12+B16)</f>
        <v>53895</v>
      </c>
    </row>
    <row r="10" spans="1:9" ht="15.75" customHeight="1" x14ac:dyDescent="0.25">
      <c r="A10" s="5" t="s">
        <v>2</v>
      </c>
      <c r="B10" s="12">
        <f>SUM(B11:B11)</f>
        <v>50655</v>
      </c>
    </row>
    <row r="11" spans="1:9" ht="17.25" customHeight="1" x14ac:dyDescent="0.25">
      <c r="A11" s="6" t="s">
        <v>3</v>
      </c>
      <c r="B11" s="13">
        <v>50655</v>
      </c>
    </row>
    <row r="12" spans="1:9" ht="15.75" customHeight="1" x14ac:dyDescent="0.25">
      <c r="A12" s="5" t="s">
        <v>4</v>
      </c>
      <c r="B12" s="12">
        <f>SUM(B13:B15)</f>
        <v>3075</v>
      </c>
    </row>
    <row r="13" spans="1:9" ht="16.5" customHeight="1" x14ac:dyDescent="0.25">
      <c r="A13" s="6" t="s">
        <v>5</v>
      </c>
      <c r="B13" s="13">
        <v>530</v>
      </c>
    </row>
    <row r="14" spans="1:9" ht="16.5" customHeight="1" x14ac:dyDescent="0.25">
      <c r="A14" s="6" t="s">
        <v>6</v>
      </c>
      <c r="B14" s="13">
        <v>45</v>
      </c>
    </row>
    <row r="15" spans="1:9" ht="16.5" customHeight="1" x14ac:dyDescent="0.25">
      <c r="A15" s="6" t="s">
        <v>7</v>
      </c>
      <c r="B15" s="13">
        <v>2500</v>
      </c>
    </row>
    <row r="16" spans="1:9" x14ac:dyDescent="0.25">
      <c r="A16" s="5" t="s">
        <v>8</v>
      </c>
      <c r="B16" s="12">
        <f>SUM(B17:B17)</f>
        <v>165</v>
      </c>
    </row>
    <row r="17" spans="1:7" x14ac:dyDescent="0.25">
      <c r="A17" s="6" t="s">
        <v>9</v>
      </c>
      <c r="B17" s="13">
        <v>165</v>
      </c>
    </row>
    <row r="18" spans="1:7" ht="16.5" customHeight="1" x14ac:dyDescent="0.25">
      <c r="A18" s="5" t="s">
        <v>10</v>
      </c>
      <c r="B18" s="14">
        <f>B19</f>
        <v>61903.443999999996</v>
      </c>
    </row>
    <row r="19" spans="1:7" x14ac:dyDescent="0.25">
      <c r="A19" s="5" t="s">
        <v>11</v>
      </c>
      <c r="B19" s="14">
        <f>SUM(B20+B26+B25)</f>
        <v>61903.443999999996</v>
      </c>
    </row>
    <row r="20" spans="1:7" x14ac:dyDescent="0.25">
      <c r="A20" s="5" t="s">
        <v>37</v>
      </c>
      <c r="B20" s="14">
        <f>B21+B22+B23+B24</f>
        <v>32019.511999999999</v>
      </c>
    </row>
    <row r="21" spans="1:7" ht="15.75" customHeight="1" x14ac:dyDescent="0.25">
      <c r="A21" s="6" t="s">
        <v>12</v>
      </c>
      <c r="B21" s="24">
        <v>4020.3119999999999</v>
      </c>
    </row>
    <row r="22" spans="1:7" ht="16.5" customHeight="1" x14ac:dyDescent="0.25">
      <c r="A22" s="7" t="s">
        <v>13</v>
      </c>
      <c r="B22" s="13">
        <v>26018.5</v>
      </c>
    </row>
    <row r="23" spans="1:7" ht="45" x14ac:dyDescent="0.25">
      <c r="A23" s="6" t="s">
        <v>14</v>
      </c>
      <c r="B23" s="13">
        <v>1884.7</v>
      </c>
    </row>
    <row r="24" spans="1:7" x14ac:dyDescent="0.25">
      <c r="A24" s="6" t="s">
        <v>15</v>
      </c>
      <c r="B24" s="15">
        <v>96</v>
      </c>
    </row>
    <row r="25" spans="1:7" ht="34.5" customHeight="1" x14ac:dyDescent="0.25">
      <c r="A25" s="8" t="s">
        <v>16</v>
      </c>
      <c r="B25" s="18">
        <v>18484.661</v>
      </c>
      <c r="F25" s="17"/>
    </row>
    <row r="26" spans="1:7" ht="16.5" customHeight="1" x14ac:dyDescent="0.25">
      <c r="A26" s="8" t="s">
        <v>17</v>
      </c>
      <c r="B26" s="18">
        <f>B27+B28+B29</f>
        <v>11399.271000000001</v>
      </c>
      <c r="F26" s="17"/>
    </row>
    <row r="27" spans="1:7" ht="21" customHeight="1" x14ac:dyDescent="0.25">
      <c r="A27" s="6" t="s">
        <v>18</v>
      </c>
      <c r="B27" s="20">
        <v>7896.9370000000008</v>
      </c>
      <c r="G27" s="19"/>
    </row>
    <row r="28" spans="1:7" ht="34.5" customHeight="1" x14ac:dyDescent="0.25">
      <c r="A28" s="6" t="s">
        <v>19</v>
      </c>
      <c r="B28" s="15">
        <v>1336.6000000000001</v>
      </c>
    </row>
    <row r="29" spans="1:7" ht="18" customHeight="1" x14ac:dyDescent="0.25">
      <c r="A29" s="7" t="s">
        <v>17</v>
      </c>
      <c r="B29" s="20">
        <v>2165.7339999999999</v>
      </c>
    </row>
    <row r="30" spans="1:7" x14ac:dyDescent="0.25">
      <c r="A30" s="5" t="s">
        <v>20</v>
      </c>
      <c r="B30" s="12">
        <f>SUM(B31+B35+B39+B42+B44)</f>
        <v>5872.2999999999993</v>
      </c>
    </row>
    <row r="31" spans="1:7" ht="18" customHeight="1" x14ac:dyDescent="0.25">
      <c r="A31" s="5" t="s">
        <v>21</v>
      </c>
      <c r="B31" s="12">
        <f>SUM(B32:B34)</f>
        <v>1630</v>
      </c>
    </row>
    <row r="32" spans="1:7" x14ac:dyDescent="0.25">
      <c r="A32" s="6" t="s">
        <v>22</v>
      </c>
      <c r="B32" s="13">
        <v>600</v>
      </c>
    </row>
    <row r="33" spans="1:2" x14ac:dyDescent="0.25">
      <c r="A33" s="6" t="s">
        <v>23</v>
      </c>
      <c r="B33" s="13">
        <v>1000</v>
      </c>
    </row>
    <row r="34" spans="1:2" x14ac:dyDescent="0.25">
      <c r="A34" s="6" t="s">
        <v>24</v>
      </c>
      <c r="B34" s="13">
        <v>30</v>
      </c>
    </row>
    <row r="35" spans="1:2" x14ac:dyDescent="0.25">
      <c r="A35" s="5" t="s">
        <v>25</v>
      </c>
      <c r="B35" s="16">
        <f>B36+B37+B38</f>
        <v>3542.2999999999997</v>
      </c>
    </row>
    <row r="36" spans="1:2" ht="17.25" customHeight="1" x14ac:dyDescent="0.25">
      <c r="A36" s="6" t="s">
        <v>26</v>
      </c>
      <c r="B36" s="21">
        <v>696.5</v>
      </c>
    </row>
    <row r="37" spans="1:2" x14ac:dyDescent="0.25">
      <c r="A37" s="6" t="s">
        <v>27</v>
      </c>
      <c r="B37" s="21">
        <v>549.1</v>
      </c>
    </row>
    <row r="38" spans="1:2" ht="16.5" customHeight="1" x14ac:dyDescent="0.25">
      <c r="A38" s="6" t="s">
        <v>28</v>
      </c>
      <c r="B38" s="21">
        <v>2296.6999999999998</v>
      </c>
    </row>
    <row r="39" spans="1:2" ht="17.25" customHeight="1" x14ac:dyDescent="0.25">
      <c r="A39" s="5" t="s">
        <v>29</v>
      </c>
      <c r="B39" s="22">
        <f>SUM(B40:B41)</f>
        <v>535</v>
      </c>
    </row>
    <row r="40" spans="1:2" x14ac:dyDescent="0.25">
      <c r="A40" s="6" t="s">
        <v>30</v>
      </c>
      <c r="B40" s="21">
        <v>50</v>
      </c>
    </row>
    <row r="41" spans="1:2" x14ac:dyDescent="0.25">
      <c r="A41" s="6" t="s">
        <v>31</v>
      </c>
      <c r="B41" s="21">
        <v>485</v>
      </c>
    </row>
    <row r="42" spans="1:2" x14ac:dyDescent="0.25">
      <c r="A42" s="5" t="s">
        <v>32</v>
      </c>
      <c r="B42" s="12">
        <f>B43</f>
        <v>65</v>
      </c>
    </row>
    <row r="43" spans="1:2" x14ac:dyDescent="0.25">
      <c r="A43" s="6" t="s">
        <v>32</v>
      </c>
      <c r="B43" s="13">
        <v>65</v>
      </c>
    </row>
    <row r="44" spans="1:2" x14ac:dyDescent="0.25">
      <c r="A44" s="5" t="s">
        <v>33</v>
      </c>
      <c r="B44" s="12">
        <f>SUM(B45)</f>
        <v>100</v>
      </c>
    </row>
    <row r="45" spans="1:2" x14ac:dyDescent="0.25">
      <c r="A45" s="6" t="s">
        <v>33</v>
      </c>
      <c r="B45" s="13">
        <v>100</v>
      </c>
    </row>
    <row r="46" spans="1:2" x14ac:dyDescent="0.25">
      <c r="A46" s="5" t="s">
        <v>34</v>
      </c>
      <c r="B46" s="12">
        <v>150</v>
      </c>
    </row>
    <row r="47" spans="1:2" ht="18" customHeight="1" x14ac:dyDescent="0.25">
      <c r="A47" s="5" t="s">
        <v>38</v>
      </c>
      <c r="B47" s="14">
        <f>B9+B18+B30+B46</f>
        <v>121820.74399999999</v>
      </c>
    </row>
    <row r="48" spans="1:2" x14ac:dyDescent="0.25">
      <c r="A48" s="3"/>
      <c r="B48" s="3"/>
    </row>
    <row r="49" spans="2:2" x14ac:dyDescent="0.25">
      <c r="B49" s="23"/>
    </row>
  </sheetData>
  <mergeCells count="3">
    <mergeCell ref="A2:B2"/>
    <mergeCell ref="A4:B4"/>
    <mergeCell ref="A5:B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E512"/>
  <sheetViews>
    <sheetView workbookViewId="0">
      <selection activeCell="A21" sqref="A21"/>
    </sheetView>
  </sheetViews>
  <sheetFormatPr defaultRowHeight="15" x14ac:dyDescent="0.25"/>
  <cols>
    <col min="1" max="1" width="42.5703125" style="3" customWidth="1"/>
    <col min="2" max="2" width="11.7109375" style="3" customWidth="1"/>
    <col min="3" max="3" width="11" style="3" customWidth="1"/>
    <col min="4" max="4" width="11.42578125" style="111" customWidth="1"/>
    <col min="5" max="5" width="12.28515625" style="3" customWidth="1"/>
  </cols>
  <sheetData>
    <row r="7" spans="1:5" x14ac:dyDescent="0.25">
      <c r="A7" s="201" t="s">
        <v>39</v>
      </c>
      <c r="B7" s="202"/>
      <c r="C7" s="202"/>
      <c r="D7" s="202"/>
      <c r="E7" s="202"/>
    </row>
    <row r="9" spans="1:5" x14ac:dyDescent="0.25">
      <c r="A9" s="203" t="s">
        <v>40</v>
      </c>
      <c r="B9" s="203" t="s">
        <v>41</v>
      </c>
      <c r="C9" s="204" t="s">
        <v>42</v>
      </c>
      <c r="D9" s="204"/>
      <c r="E9" s="204"/>
    </row>
    <row r="10" spans="1:5" x14ac:dyDescent="0.25">
      <c r="A10" s="204"/>
      <c r="B10" s="206"/>
      <c r="C10" s="207" t="s">
        <v>43</v>
      </c>
      <c r="D10" s="208"/>
      <c r="E10" s="204" t="s">
        <v>44</v>
      </c>
    </row>
    <row r="11" spans="1:5" ht="30" x14ac:dyDescent="0.25">
      <c r="A11" s="205"/>
      <c r="B11" s="205"/>
      <c r="C11" s="25" t="s">
        <v>45</v>
      </c>
      <c r="D11" s="26" t="s">
        <v>46</v>
      </c>
      <c r="E11" s="209"/>
    </row>
    <row r="12" spans="1:5" x14ac:dyDescent="0.25">
      <c r="A12" s="211" t="s">
        <v>47</v>
      </c>
      <c r="B12" s="212"/>
      <c r="C12" s="212"/>
      <c r="D12" s="212"/>
      <c r="E12" s="212"/>
    </row>
    <row r="13" spans="1:5" ht="15.75" x14ac:dyDescent="0.25">
      <c r="A13" s="27" t="s">
        <v>48</v>
      </c>
      <c r="B13" s="28">
        <f>B14</f>
        <v>278.8</v>
      </c>
      <c r="C13" s="28">
        <f t="shared" ref="C13:D13" si="0">C14</f>
        <v>278.8</v>
      </c>
      <c r="D13" s="28">
        <f t="shared" si="0"/>
        <v>246.1</v>
      </c>
      <c r="E13" s="28"/>
    </row>
    <row r="14" spans="1:5" x14ac:dyDescent="0.25">
      <c r="A14" s="29" t="s">
        <v>49</v>
      </c>
      <c r="B14" s="30">
        <v>278.8</v>
      </c>
      <c r="C14" s="30">
        <v>278.8</v>
      </c>
      <c r="D14" s="30">
        <v>246.1</v>
      </c>
      <c r="E14" s="31"/>
    </row>
    <row r="15" spans="1:5" ht="15.75" x14ac:dyDescent="0.25">
      <c r="A15" s="27" t="s">
        <v>50</v>
      </c>
      <c r="B15" s="185">
        <f>SUM(B16:B22)</f>
        <v>6274.0119999999997</v>
      </c>
      <c r="C15" s="185">
        <f t="shared" ref="C15:E15" si="1">SUM(C16:C22)</f>
        <v>6199.0120000000006</v>
      </c>
      <c r="D15" s="32">
        <f t="shared" si="1"/>
        <v>5120.6000000000004</v>
      </c>
      <c r="E15" s="32">
        <f t="shared" si="1"/>
        <v>75</v>
      </c>
    </row>
    <row r="16" spans="1:5" x14ac:dyDescent="0.25">
      <c r="A16" s="29" t="s">
        <v>51</v>
      </c>
      <c r="B16" s="33">
        <v>527</v>
      </c>
      <c r="C16" s="33">
        <v>527</v>
      </c>
      <c r="D16" s="33">
        <v>418.1</v>
      </c>
      <c r="E16" s="31"/>
    </row>
    <row r="17" spans="1:5" x14ac:dyDescent="0.25">
      <c r="A17" s="29" t="s">
        <v>52</v>
      </c>
      <c r="B17" s="33">
        <v>14.5</v>
      </c>
      <c r="C17" s="33">
        <v>14.5</v>
      </c>
      <c r="D17" s="33"/>
      <c r="E17" s="31"/>
    </row>
    <row r="18" spans="1:5" x14ac:dyDescent="0.25">
      <c r="A18" s="29" t="s">
        <v>53</v>
      </c>
      <c r="B18" s="30">
        <v>5309.9</v>
      </c>
      <c r="C18" s="30">
        <v>5236.7</v>
      </c>
      <c r="D18" s="30">
        <v>4371.7000000000007</v>
      </c>
      <c r="E18" s="34">
        <v>73.2</v>
      </c>
    </row>
    <row r="19" spans="1:5" ht="38.25" x14ac:dyDescent="0.25">
      <c r="A19" s="35" t="s">
        <v>54</v>
      </c>
      <c r="B19" s="184">
        <v>329.11200000000002</v>
      </c>
      <c r="C19" s="184">
        <v>329.11200000000002</v>
      </c>
      <c r="D19" s="37">
        <v>275.90000000000003</v>
      </c>
      <c r="E19" s="31"/>
    </row>
    <row r="20" spans="1:5" x14ac:dyDescent="0.25">
      <c r="A20" s="35" t="s">
        <v>55</v>
      </c>
      <c r="B20" s="36">
        <v>23.8</v>
      </c>
      <c r="C20" s="36">
        <v>23.8</v>
      </c>
      <c r="D20" s="30">
        <v>23.5</v>
      </c>
      <c r="E20" s="31"/>
    </row>
    <row r="21" spans="1:5" x14ac:dyDescent="0.25">
      <c r="A21" s="29" t="s">
        <v>56</v>
      </c>
      <c r="B21" s="33">
        <v>5.8</v>
      </c>
      <c r="C21" s="33">
        <v>5.8</v>
      </c>
      <c r="D21" s="33"/>
      <c r="E21" s="31"/>
    </row>
    <row r="22" spans="1:5" x14ac:dyDescent="0.25">
      <c r="A22" s="38" t="s">
        <v>57</v>
      </c>
      <c r="B22" s="33">
        <v>63.9</v>
      </c>
      <c r="C22" s="33">
        <v>62.099999999999994</v>
      </c>
      <c r="D22" s="33">
        <v>31.4</v>
      </c>
      <c r="E22" s="31">
        <v>1.8</v>
      </c>
    </row>
    <row r="23" spans="1:5" ht="31.5" x14ac:dyDescent="0.25">
      <c r="A23" s="27" t="s">
        <v>58</v>
      </c>
      <c r="B23" s="32">
        <f>SUM(B24:B25)</f>
        <v>2249.4</v>
      </c>
      <c r="C23" s="32">
        <f>SUM(C24:C25)</f>
        <v>77</v>
      </c>
      <c r="D23" s="32"/>
      <c r="E23" s="32">
        <f>SUM(E24:E25)</f>
        <v>2172.4</v>
      </c>
    </row>
    <row r="24" spans="1:5" x14ac:dyDescent="0.25">
      <c r="A24" s="29" t="s">
        <v>59</v>
      </c>
      <c r="B24" s="30">
        <v>2172.4</v>
      </c>
      <c r="C24" s="30"/>
      <c r="D24" s="30"/>
      <c r="E24" s="39">
        <v>2172.4</v>
      </c>
    </row>
    <row r="25" spans="1:5" ht="25.5" x14ac:dyDescent="0.25">
      <c r="A25" s="29" t="s">
        <v>60</v>
      </c>
      <c r="B25" s="30">
        <v>77</v>
      </c>
      <c r="C25" s="30">
        <v>77</v>
      </c>
      <c r="D25" s="30"/>
      <c r="E25" s="39"/>
    </row>
    <row r="26" spans="1:5" ht="15.75" x14ac:dyDescent="0.25">
      <c r="A26" s="27" t="s">
        <v>61</v>
      </c>
      <c r="B26" s="69">
        <f>B13+B15+B23</f>
        <v>8802.2119999999995</v>
      </c>
      <c r="C26" s="69">
        <f t="shared" ref="C26:E26" si="2">C13+C15+C23</f>
        <v>6554.8120000000008</v>
      </c>
      <c r="D26" s="28">
        <f t="shared" si="2"/>
        <v>5366.7000000000007</v>
      </c>
      <c r="E26" s="28">
        <f t="shared" si="2"/>
        <v>2247.4</v>
      </c>
    </row>
    <row r="27" spans="1:5" x14ac:dyDescent="0.25">
      <c r="A27" s="29" t="s">
        <v>62</v>
      </c>
      <c r="B27" s="37">
        <f>B14+B16+B17+B18+B21+B24+B25</f>
        <v>8385.4</v>
      </c>
      <c r="C27" s="37">
        <f t="shared" ref="C27:E27" si="3">C14+C16+C17+C18+C21+C24+C25</f>
        <v>6139.8</v>
      </c>
      <c r="D27" s="37">
        <f t="shared" si="3"/>
        <v>5035.9000000000005</v>
      </c>
      <c r="E27" s="37">
        <f t="shared" si="3"/>
        <v>2245.6</v>
      </c>
    </row>
    <row r="28" spans="1:5" ht="38.25" x14ac:dyDescent="0.25">
      <c r="A28" s="29" t="s">
        <v>63</v>
      </c>
      <c r="B28" s="70">
        <f>B19</f>
        <v>329.11200000000002</v>
      </c>
      <c r="C28" s="70">
        <f>C19</f>
        <v>329.11200000000002</v>
      </c>
      <c r="D28" s="33">
        <f>D19</f>
        <v>275.90000000000003</v>
      </c>
      <c r="E28" s="33"/>
    </row>
    <row r="29" spans="1:5" x14ac:dyDescent="0.25">
      <c r="A29" s="35" t="s">
        <v>55</v>
      </c>
      <c r="B29" s="37">
        <f>B20</f>
        <v>23.8</v>
      </c>
      <c r="C29" s="37">
        <f t="shared" ref="C29:D29" si="4">C20</f>
        <v>23.8</v>
      </c>
      <c r="D29" s="37">
        <f t="shared" si="4"/>
        <v>23.5</v>
      </c>
      <c r="E29" s="37"/>
    </row>
    <row r="30" spans="1:5" x14ac:dyDescent="0.25">
      <c r="A30" s="40" t="s">
        <v>64</v>
      </c>
      <c r="B30" s="37">
        <f>SUM(B22)</f>
        <v>63.9</v>
      </c>
      <c r="C30" s="37">
        <f>SUM(C22)</f>
        <v>62.099999999999994</v>
      </c>
      <c r="D30" s="37">
        <f>SUM(D22)</f>
        <v>31.4</v>
      </c>
      <c r="E30" s="37">
        <f>SUM(E22)</f>
        <v>1.8</v>
      </c>
    </row>
    <row r="31" spans="1:5" x14ac:dyDescent="0.25">
      <c r="A31" s="213" t="s">
        <v>65</v>
      </c>
      <c r="B31" s="214"/>
      <c r="C31" s="214"/>
      <c r="D31" s="214"/>
      <c r="E31" s="214"/>
    </row>
    <row r="32" spans="1:5" x14ac:dyDescent="0.25">
      <c r="A32" s="41" t="s">
        <v>50</v>
      </c>
      <c r="B32" s="42">
        <f>B33+B35+B34+B36</f>
        <v>30905.809999999998</v>
      </c>
      <c r="C32" s="42">
        <f>C33+C35+C34+C36</f>
        <v>3598.61</v>
      </c>
      <c r="D32" s="42">
        <f t="shared" ref="D32:E32" si="5">D33+D35+D34+D36</f>
        <v>132.69999999999999</v>
      </c>
      <c r="E32" s="42">
        <f t="shared" si="5"/>
        <v>27307.200000000001</v>
      </c>
    </row>
    <row r="33" spans="1:5" x14ac:dyDescent="0.25">
      <c r="A33" s="29" t="s">
        <v>62</v>
      </c>
      <c r="B33" s="43">
        <v>1268.6100000000001</v>
      </c>
      <c r="C33" s="43">
        <v>126.11</v>
      </c>
      <c r="D33" s="30">
        <v>40.9</v>
      </c>
      <c r="E33" s="44">
        <v>1142.5</v>
      </c>
    </row>
    <row r="34" spans="1:5" x14ac:dyDescent="0.25">
      <c r="A34" s="29" t="s">
        <v>66</v>
      </c>
      <c r="B34" s="45">
        <v>7757.1</v>
      </c>
      <c r="C34" s="187">
        <v>0</v>
      </c>
      <c r="D34" s="47">
        <v>0</v>
      </c>
      <c r="E34" s="48">
        <v>7757.1</v>
      </c>
    </row>
    <row r="35" spans="1:5" x14ac:dyDescent="0.25">
      <c r="A35" s="29" t="s">
        <v>67</v>
      </c>
      <c r="B35" s="30">
        <v>4311</v>
      </c>
      <c r="C35" s="186"/>
      <c r="D35" s="30"/>
      <c r="E35" s="49">
        <v>4311</v>
      </c>
    </row>
    <row r="36" spans="1:5" x14ac:dyDescent="0.25">
      <c r="A36" s="40" t="s">
        <v>57</v>
      </c>
      <c r="B36" s="47">
        <v>17569.099999999999</v>
      </c>
      <c r="C36" s="37">
        <v>3472.5</v>
      </c>
      <c r="D36" s="30">
        <v>91.8</v>
      </c>
      <c r="E36" s="49">
        <v>14096.6</v>
      </c>
    </row>
    <row r="37" spans="1:5" ht="15.75" x14ac:dyDescent="0.25">
      <c r="A37" s="27" t="s">
        <v>68</v>
      </c>
      <c r="B37" s="50">
        <f>B32</f>
        <v>30905.809999999998</v>
      </c>
      <c r="C37" s="50">
        <f t="shared" ref="C37:E38" si="6">C32</f>
        <v>3598.61</v>
      </c>
      <c r="D37" s="32">
        <f t="shared" si="6"/>
        <v>132.69999999999999</v>
      </c>
      <c r="E37" s="32">
        <f t="shared" si="6"/>
        <v>27307.200000000001</v>
      </c>
    </row>
    <row r="38" spans="1:5" x14ac:dyDescent="0.25">
      <c r="A38" s="29" t="s">
        <v>62</v>
      </c>
      <c r="B38" s="51">
        <f>B33</f>
        <v>1268.6100000000001</v>
      </c>
      <c r="C38" s="51">
        <f t="shared" si="6"/>
        <v>126.11</v>
      </c>
      <c r="D38" s="33">
        <f t="shared" si="6"/>
        <v>40.9</v>
      </c>
      <c r="E38" s="33">
        <f t="shared" si="6"/>
        <v>1142.5</v>
      </c>
    </row>
    <row r="39" spans="1:5" x14ac:dyDescent="0.25">
      <c r="A39" s="29" t="s">
        <v>66</v>
      </c>
      <c r="B39" s="33">
        <f>B34</f>
        <v>7757.1</v>
      </c>
      <c r="C39" s="33"/>
      <c r="D39" s="33"/>
      <c r="E39" s="33">
        <f>E34</f>
        <v>7757.1</v>
      </c>
    </row>
    <row r="40" spans="1:5" x14ac:dyDescent="0.25">
      <c r="A40" s="52" t="s">
        <v>67</v>
      </c>
      <c r="B40" s="30">
        <f>B35</f>
        <v>4311</v>
      </c>
      <c r="C40" s="30"/>
      <c r="D40" s="30"/>
      <c r="E40" s="33">
        <f>E35</f>
        <v>4311</v>
      </c>
    </row>
    <row r="41" spans="1:5" x14ac:dyDescent="0.25">
      <c r="A41" s="29" t="s">
        <v>57</v>
      </c>
      <c r="B41" s="33">
        <f>SUM(B36)</f>
        <v>17569.099999999999</v>
      </c>
      <c r="C41" s="33">
        <f t="shared" ref="C41:E41" si="7">SUM(C36)</f>
        <v>3472.5</v>
      </c>
      <c r="D41" s="33">
        <f t="shared" si="7"/>
        <v>91.8</v>
      </c>
      <c r="E41" s="33">
        <f t="shared" si="7"/>
        <v>14096.6</v>
      </c>
    </row>
    <row r="42" spans="1:5" x14ac:dyDescent="0.25">
      <c r="A42" s="215" t="s">
        <v>69</v>
      </c>
      <c r="B42" s="216"/>
      <c r="C42" s="216"/>
      <c r="D42" s="216"/>
      <c r="E42" s="216"/>
    </row>
    <row r="43" spans="1:5" x14ac:dyDescent="0.25">
      <c r="A43" s="41" t="s">
        <v>50</v>
      </c>
      <c r="B43" s="28">
        <f>B44</f>
        <v>270</v>
      </c>
      <c r="C43" s="28">
        <f t="shared" ref="C43:E43" si="8">C44</f>
        <v>111</v>
      </c>
      <c r="D43" s="28"/>
      <c r="E43" s="28">
        <f t="shared" si="8"/>
        <v>159</v>
      </c>
    </row>
    <row r="44" spans="1:5" x14ac:dyDescent="0.25">
      <c r="A44" s="29" t="s">
        <v>70</v>
      </c>
      <c r="B44" s="46">
        <v>270</v>
      </c>
      <c r="C44" s="37">
        <v>111</v>
      </c>
      <c r="D44" s="37"/>
      <c r="E44" s="53">
        <v>159</v>
      </c>
    </row>
    <row r="45" spans="1:5" ht="15.75" x14ac:dyDescent="0.25">
      <c r="A45" s="27" t="s">
        <v>71</v>
      </c>
      <c r="B45" s="28">
        <f t="shared" ref="B45:E45" si="9">B43</f>
        <v>270</v>
      </c>
      <c r="C45" s="28">
        <f t="shared" si="9"/>
        <v>111</v>
      </c>
      <c r="D45" s="28"/>
      <c r="E45" s="28">
        <f t="shared" si="9"/>
        <v>159</v>
      </c>
    </row>
    <row r="46" spans="1:5" x14ac:dyDescent="0.25">
      <c r="A46" s="29" t="s">
        <v>70</v>
      </c>
      <c r="B46" s="37">
        <f>B44</f>
        <v>270</v>
      </c>
      <c r="C46" s="37">
        <f>C44</f>
        <v>111</v>
      </c>
      <c r="D46" s="37"/>
      <c r="E46" s="37">
        <f>E44</f>
        <v>159</v>
      </c>
    </row>
    <row r="47" spans="1:5" x14ac:dyDescent="0.25">
      <c r="A47" s="217" t="s">
        <v>285</v>
      </c>
      <c r="B47" s="218"/>
      <c r="C47" s="218"/>
      <c r="D47" s="218"/>
      <c r="E47" s="218"/>
    </row>
    <row r="48" spans="1:5" x14ac:dyDescent="0.25">
      <c r="A48" s="41" t="s">
        <v>50</v>
      </c>
      <c r="B48" s="69">
        <f>B49+B50</f>
        <v>174.738</v>
      </c>
      <c r="C48" s="69">
        <f>C49+C50</f>
        <v>169.738</v>
      </c>
      <c r="D48" s="28"/>
      <c r="E48" s="28">
        <f t="shared" ref="E48" si="10">E49+E50</f>
        <v>5</v>
      </c>
    </row>
    <row r="49" spans="1:5" x14ac:dyDescent="0.25">
      <c r="A49" s="52" t="s">
        <v>62</v>
      </c>
      <c r="B49" s="37">
        <v>156</v>
      </c>
      <c r="C49" s="37">
        <v>151</v>
      </c>
      <c r="D49" s="33"/>
      <c r="E49" s="53">
        <v>5</v>
      </c>
    </row>
    <row r="50" spans="1:5" x14ac:dyDescent="0.25">
      <c r="A50" s="52" t="s">
        <v>55</v>
      </c>
      <c r="B50" s="70">
        <v>18.738</v>
      </c>
      <c r="C50" s="70">
        <v>18.738</v>
      </c>
      <c r="D50" s="33"/>
      <c r="E50" s="53"/>
    </row>
    <row r="51" spans="1:5" ht="15.75" x14ac:dyDescent="0.25">
      <c r="A51" s="27" t="s">
        <v>72</v>
      </c>
      <c r="B51" s="69">
        <f t="shared" ref="B51:E53" si="11">B48</f>
        <v>174.738</v>
      </c>
      <c r="C51" s="69">
        <f t="shared" si="11"/>
        <v>169.738</v>
      </c>
      <c r="D51" s="28"/>
      <c r="E51" s="28">
        <f t="shared" si="11"/>
        <v>5</v>
      </c>
    </row>
    <row r="52" spans="1:5" x14ac:dyDescent="0.25">
      <c r="A52" s="29" t="s">
        <v>62</v>
      </c>
      <c r="B52" s="37">
        <f>B49</f>
        <v>156</v>
      </c>
      <c r="C52" s="37">
        <f>C49</f>
        <v>151</v>
      </c>
      <c r="D52" s="37"/>
      <c r="E52" s="37">
        <f t="shared" si="11"/>
        <v>5</v>
      </c>
    </row>
    <row r="53" spans="1:5" x14ac:dyDescent="0.25">
      <c r="A53" s="29" t="s">
        <v>55</v>
      </c>
      <c r="B53" s="70">
        <f t="shared" si="11"/>
        <v>18.738</v>
      </c>
      <c r="C53" s="70">
        <f t="shared" si="11"/>
        <v>18.738</v>
      </c>
      <c r="D53" s="37"/>
      <c r="E53" s="37"/>
    </row>
    <row r="54" spans="1:5" x14ac:dyDescent="0.25">
      <c r="A54" s="54" t="s">
        <v>286</v>
      </c>
      <c r="B54" s="55"/>
      <c r="C54" s="55"/>
      <c r="D54" s="55"/>
      <c r="E54" s="55"/>
    </row>
    <row r="55" spans="1:5" x14ac:dyDescent="0.25">
      <c r="A55" s="41" t="s">
        <v>73</v>
      </c>
      <c r="B55" s="28">
        <f>SUM(B56)</f>
        <v>1808.9</v>
      </c>
      <c r="C55" s="28">
        <f>SUM(C56)</f>
        <v>1762.9</v>
      </c>
      <c r="D55" s="28"/>
      <c r="E55" s="28">
        <f t="shared" ref="E55" si="12">SUM(E56)</f>
        <v>46</v>
      </c>
    </row>
    <row r="56" spans="1:5" x14ac:dyDescent="0.25">
      <c r="A56" s="29" t="s">
        <v>70</v>
      </c>
      <c r="B56" s="56">
        <v>1808.9</v>
      </c>
      <c r="C56" s="56">
        <v>1762.9</v>
      </c>
      <c r="D56" s="33"/>
      <c r="E56" s="53">
        <v>46</v>
      </c>
    </row>
    <row r="57" spans="1:5" x14ac:dyDescent="0.25">
      <c r="A57" s="41" t="s">
        <v>74</v>
      </c>
      <c r="B57" s="57">
        <f>SUM(B55)</f>
        <v>1808.9</v>
      </c>
      <c r="C57" s="57">
        <f>SUM(C55)</f>
        <v>1762.9</v>
      </c>
      <c r="D57" s="57"/>
      <c r="E57" s="57">
        <f t="shared" ref="E57" si="13">SUM(E55)</f>
        <v>46</v>
      </c>
    </row>
    <row r="58" spans="1:5" x14ac:dyDescent="0.25">
      <c r="A58" s="29" t="s">
        <v>75</v>
      </c>
      <c r="B58" s="37">
        <f>B56</f>
        <v>1808.9</v>
      </c>
      <c r="C58" s="37">
        <f>C56</f>
        <v>1762.9</v>
      </c>
      <c r="D58" s="37"/>
      <c r="E58" s="37">
        <v>46</v>
      </c>
    </row>
    <row r="59" spans="1:5" x14ac:dyDescent="0.25">
      <c r="A59" s="219" t="s">
        <v>287</v>
      </c>
      <c r="B59" s="220"/>
      <c r="C59" s="220"/>
      <c r="D59" s="220"/>
      <c r="E59" s="220"/>
    </row>
    <row r="60" spans="1:5" x14ac:dyDescent="0.25">
      <c r="A60" s="41" t="s">
        <v>50</v>
      </c>
      <c r="B60" s="28">
        <f>B61+B62</f>
        <v>413</v>
      </c>
      <c r="C60" s="28">
        <f t="shared" ref="C60:E60" si="14">C61+C62</f>
        <v>230.5</v>
      </c>
      <c r="D60" s="28"/>
      <c r="E60" s="28">
        <f t="shared" si="14"/>
        <v>182.5</v>
      </c>
    </row>
    <row r="61" spans="1:5" x14ac:dyDescent="0.25">
      <c r="A61" s="58" t="s">
        <v>62</v>
      </c>
      <c r="B61" s="30">
        <v>150</v>
      </c>
      <c r="C61" s="30"/>
      <c r="D61" s="30"/>
      <c r="E61" s="30">
        <v>150</v>
      </c>
    </row>
    <row r="62" spans="1:5" x14ac:dyDescent="0.25">
      <c r="A62" s="58" t="s">
        <v>76</v>
      </c>
      <c r="B62" s="30">
        <v>263</v>
      </c>
      <c r="C62" s="30">
        <v>230.5</v>
      </c>
      <c r="D62" s="30"/>
      <c r="E62" s="30">
        <v>32.5</v>
      </c>
    </row>
    <row r="63" spans="1:5" ht="15.75" x14ac:dyDescent="0.25">
      <c r="A63" s="27" t="s">
        <v>77</v>
      </c>
      <c r="B63" s="28">
        <f>B60</f>
        <v>413</v>
      </c>
      <c r="C63" s="28">
        <f>C60</f>
        <v>230.5</v>
      </c>
      <c r="D63" s="28"/>
      <c r="E63" s="28">
        <f t="shared" ref="E63:E64" si="15">E60</f>
        <v>182.5</v>
      </c>
    </row>
    <row r="64" spans="1:5" x14ac:dyDescent="0.25">
      <c r="A64" s="58" t="s">
        <v>62</v>
      </c>
      <c r="B64" s="37">
        <f>B61</f>
        <v>150</v>
      </c>
      <c r="C64" s="37"/>
      <c r="D64" s="37"/>
      <c r="E64" s="37">
        <f t="shared" si="15"/>
        <v>150</v>
      </c>
    </row>
    <row r="65" spans="1:5" x14ac:dyDescent="0.25">
      <c r="A65" s="58" t="s">
        <v>78</v>
      </c>
      <c r="B65" s="37">
        <f>B62</f>
        <v>263</v>
      </c>
      <c r="C65" s="37">
        <f t="shared" ref="C65:E65" si="16">C62</f>
        <v>230.5</v>
      </c>
      <c r="D65" s="37"/>
      <c r="E65" s="37">
        <f t="shared" si="16"/>
        <v>32.5</v>
      </c>
    </row>
    <row r="66" spans="1:5" x14ac:dyDescent="0.25">
      <c r="A66" s="219" t="s">
        <v>290</v>
      </c>
      <c r="B66" s="219"/>
      <c r="C66" s="219"/>
      <c r="D66" s="219"/>
      <c r="E66" s="219"/>
    </row>
    <row r="67" spans="1:5" x14ac:dyDescent="0.25">
      <c r="A67" s="41" t="s">
        <v>73</v>
      </c>
      <c r="B67" s="28">
        <f>B68</f>
        <v>201.9</v>
      </c>
      <c r="C67" s="28">
        <f t="shared" ref="C67:E67" si="17">C68</f>
        <v>41.9</v>
      </c>
      <c r="D67" s="28"/>
      <c r="E67" s="28">
        <f t="shared" si="17"/>
        <v>160</v>
      </c>
    </row>
    <row r="68" spans="1:5" x14ac:dyDescent="0.25">
      <c r="A68" s="29" t="s">
        <v>70</v>
      </c>
      <c r="B68" s="37">
        <v>201.9</v>
      </c>
      <c r="C68" s="37">
        <v>41.9</v>
      </c>
      <c r="D68" s="37"/>
      <c r="E68" s="37">
        <v>160</v>
      </c>
    </row>
    <row r="69" spans="1:5" x14ac:dyDescent="0.25">
      <c r="A69" s="41" t="s">
        <v>79</v>
      </c>
      <c r="B69" s="28">
        <f>B67</f>
        <v>201.9</v>
      </c>
      <c r="C69" s="28">
        <f t="shared" ref="C69:E70" si="18">C67</f>
        <v>41.9</v>
      </c>
      <c r="D69" s="28"/>
      <c r="E69" s="28">
        <f t="shared" si="18"/>
        <v>160</v>
      </c>
    </row>
    <row r="70" spans="1:5" x14ac:dyDescent="0.25">
      <c r="A70" s="29" t="s">
        <v>75</v>
      </c>
      <c r="B70" s="37">
        <f>B68</f>
        <v>201.9</v>
      </c>
      <c r="C70" s="37">
        <f t="shared" si="18"/>
        <v>41.9</v>
      </c>
      <c r="D70" s="37"/>
      <c r="E70" s="37">
        <f t="shared" si="18"/>
        <v>160</v>
      </c>
    </row>
    <row r="71" spans="1:5" x14ac:dyDescent="0.25">
      <c r="A71" s="59" t="s">
        <v>288</v>
      </c>
      <c r="B71" s="60"/>
      <c r="C71" s="60"/>
      <c r="D71" s="60"/>
      <c r="E71" s="61"/>
    </row>
    <row r="72" spans="1:5" x14ac:dyDescent="0.25">
      <c r="A72" s="41" t="s">
        <v>50</v>
      </c>
      <c r="B72" s="28">
        <f>B73</f>
        <v>240</v>
      </c>
      <c r="C72" s="28">
        <f>C73</f>
        <v>240</v>
      </c>
      <c r="D72" s="28"/>
      <c r="E72" s="28"/>
    </row>
    <row r="73" spans="1:5" x14ac:dyDescent="0.25">
      <c r="A73" s="29" t="s">
        <v>70</v>
      </c>
      <c r="B73" s="37">
        <v>240</v>
      </c>
      <c r="C73" s="37">
        <v>240</v>
      </c>
      <c r="D73" s="37"/>
      <c r="E73" s="53"/>
    </row>
    <row r="74" spans="1:5" ht="15.75" x14ac:dyDescent="0.25">
      <c r="A74" s="27" t="s">
        <v>80</v>
      </c>
      <c r="B74" s="28">
        <f>B72</f>
        <v>240</v>
      </c>
      <c r="C74" s="28">
        <f>C72</f>
        <v>240</v>
      </c>
      <c r="D74" s="28"/>
      <c r="E74" s="28"/>
    </row>
    <row r="75" spans="1:5" x14ac:dyDescent="0.25">
      <c r="A75" s="29" t="s">
        <v>70</v>
      </c>
      <c r="B75" s="37">
        <f>B73</f>
        <v>240</v>
      </c>
      <c r="C75" s="37">
        <f>C73</f>
        <v>240</v>
      </c>
      <c r="D75" s="37"/>
      <c r="E75" s="37"/>
    </row>
    <row r="76" spans="1:5" x14ac:dyDescent="0.25">
      <c r="A76" s="62" t="s">
        <v>289</v>
      </c>
      <c r="B76" s="37"/>
      <c r="C76" s="37"/>
      <c r="D76" s="37"/>
      <c r="E76" s="53"/>
    </row>
    <row r="77" spans="1:5" x14ac:dyDescent="0.25">
      <c r="A77" s="41" t="s">
        <v>50</v>
      </c>
      <c r="B77" s="28">
        <f>B78</f>
        <v>181</v>
      </c>
      <c r="C77" s="28">
        <f>C78</f>
        <v>104.5</v>
      </c>
      <c r="D77" s="28"/>
      <c r="E77" s="28">
        <f>E78</f>
        <v>76.5</v>
      </c>
    </row>
    <row r="78" spans="1:5" x14ac:dyDescent="0.25">
      <c r="A78" s="29" t="s">
        <v>70</v>
      </c>
      <c r="B78" s="33">
        <v>181</v>
      </c>
      <c r="C78" s="37">
        <v>104.5</v>
      </c>
      <c r="D78" s="37"/>
      <c r="E78" s="53">
        <v>76.5</v>
      </c>
    </row>
    <row r="79" spans="1:5" ht="15.75" x14ac:dyDescent="0.25">
      <c r="A79" s="27" t="s">
        <v>81</v>
      </c>
      <c r="B79" s="63">
        <f>B77</f>
        <v>181</v>
      </c>
      <c r="C79" s="63">
        <f>C77</f>
        <v>104.5</v>
      </c>
      <c r="D79" s="63"/>
      <c r="E79" s="63">
        <f>E77</f>
        <v>76.5</v>
      </c>
    </row>
    <row r="80" spans="1:5" x14ac:dyDescent="0.25">
      <c r="A80" s="29" t="s">
        <v>70</v>
      </c>
      <c r="B80" s="64">
        <f>B78</f>
        <v>181</v>
      </c>
      <c r="C80" s="64">
        <f>C78</f>
        <v>104.5</v>
      </c>
      <c r="D80" s="64"/>
      <c r="E80" s="64">
        <f>E78</f>
        <v>76.5</v>
      </c>
    </row>
    <row r="81" spans="1:5" ht="28.15" customHeight="1" x14ac:dyDescent="0.25">
      <c r="A81" s="221" t="s">
        <v>291</v>
      </c>
      <c r="B81" s="222"/>
      <c r="C81" s="222"/>
      <c r="D81" s="222"/>
      <c r="E81" s="222"/>
    </row>
    <row r="82" spans="1:5" x14ac:dyDescent="0.25">
      <c r="A82" s="41" t="s">
        <v>50</v>
      </c>
      <c r="B82" s="57">
        <f>B83+B84</f>
        <v>7831.5</v>
      </c>
      <c r="C82" s="57">
        <f>C83+C84</f>
        <v>6094.3</v>
      </c>
      <c r="D82" s="57"/>
      <c r="E82" s="57">
        <f t="shared" ref="E82" si="19">E83+E84</f>
        <v>1737.2</v>
      </c>
    </row>
    <row r="83" spans="1:5" x14ac:dyDescent="0.25">
      <c r="A83" s="29" t="s">
        <v>62</v>
      </c>
      <c r="B83" s="65">
        <v>6494.9</v>
      </c>
      <c r="C83" s="65">
        <v>4757.7</v>
      </c>
      <c r="D83" s="65"/>
      <c r="E83" s="66">
        <v>1737.2</v>
      </c>
    </row>
    <row r="84" spans="1:5" ht="38.25" x14ac:dyDescent="0.25">
      <c r="A84" s="29" t="s">
        <v>82</v>
      </c>
      <c r="B84" s="47">
        <v>1336.6000000000001</v>
      </c>
      <c r="C84" s="30">
        <v>1336.6000000000001</v>
      </c>
      <c r="D84" s="30"/>
      <c r="E84" s="44"/>
    </row>
    <row r="85" spans="1:5" ht="15.75" x14ac:dyDescent="0.25">
      <c r="A85" s="27" t="s">
        <v>83</v>
      </c>
      <c r="B85" s="28">
        <f>B82</f>
        <v>7831.5</v>
      </c>
      <c r="C85" s="28">
        <f t="shared" ref="B85:E87" si="20">C82</f>
        <v>6094.3</v>
      </c>
      <c r="D85" s="28"/>
      <c r="E85" s="28">
        <f>E82</f>
        <v>1737.2</v>
      </c>
    </row>
    <row r="86" spans="1:5" x14ac:dyDescent="0.25">
      <c r="A86" s="29" t="s">
        <v>84</v>
      </c>
      <c r="B86" s="37">
        <f t="shared" si="20"/>
        <v>6494.9</v>
      </c>
      <c r="C86" s="37">
        <f t="shared" si="20"/>
        <v>4757.7</v>
      </c>
      <c r="D86" s="37"/>
      <c r="E86" s="37">
        <f t="shared" si="20"/>
        <v>1737.2</v>
      </c>
    </row>
    <row r="87" spans="1:5" ht="38.25" x14ac:dyDescent="0.25">
      <c r="A87" s="29" t="s">
        <v>85</v>
      </c>
      <c r="B87" s="37">
        <f t="shared" si="20"/>
        <v>1336.6000000000001</v>
      </c>
      <c r="C87" s="37">
        <f t="shared" si="20"/>
        <v>1336.6000000000001</v>
      </c>
      <c r="D87" s="37"/>
      <c r="E87" s="37"/>
    </row>
    <row r="88" spans="1:5" x14ac:dyDescent="0.25">
      <c r="A88" s="223" t="s">
        <v>292</v>
      </c>
      <c r="B88" s="224"/>
      <c r="C88" s="224"/>
      <c r="D88" s="224"/>
      <c r="E88" s="224"/>
    </row>
    <row r="89" spans="1:5" x14ac:dyDescent="0.25">
      <c r="A89" s="41" t="s">
        <v>50</v>
      </c>
      <c r="B89" s="28">
        <f>B90</f>
        <v>97</v>
      </c>
      <c r="C89" s="28">
        <f>C90</f>
        <v>97</v>
      </c>
      <c r="D89" s="28"/>
      <c r="E89" s="28"/>
    </row>
    <row r="90" spans="1:5" x14ac:dyDescent="0.25">
      <c r="A90" s="29" t="s">
        <v>70</v>
      </c>
      <c r="B90" s="30">
        <v>97</v>
      </c>
      <c r="C90" s="30">
        <v>97</v>
      </c>
      <c r="D90" s="37"/>
      <c r="E90" s="53"/>
    </row>
    <row r="91" spans="1:5" ht="15.75" x14ac:dyDescent="0.25">
      <c r="A91" s="67" t="s">
        <v>86</v>
      </c>
      <c r="B91" s="28">
        <f>B92+B93</f>
        <v>833.8</v>
      </c>
      <c r="C91" s="28">
        <f>C92+C93</f>
        <v>829.8</v>
      </c>
      <c r="D91" s="28">
        <f>D92+D93</f>
        <v>720.8</v>
      </c>
      <c r="E91" s="28">
        <f>E92+E93</f>
        <v>4</v>
      </c>
    </row>
    <row r="92" spans="1:5" x14ac:dyDescent="0.25">
      <c r="A92" s="29" t="s">
        <v>62</v>
      </c>
      <c r="B92" s="37">
        <v>830.8</v>
      </c>
      <c r="C92" s="37">
        <v>826.8</v>
      </c>
      <c r="D92" s="37">
        <v>720.8</v>
      </c>
      <c r="E92" s="53">
        <v>4</v>
      </c>
    </row>
    <row r="93" spans="1:5" x14ac:dyDescent="0.25">
      <c r="A93" s="58" t="s">
        <v>78</v>
      </c>
      <c r="B93" s="37">
        <v>3</v>
      </c>
      <c r="C93" s="37">
        <v>3</v>
      </c>
      <c r="D93" s="37"/>
      <c r="E93" s="53"/>
    </row>
    <row r="94" spans="1:5" ht="15.75" x14ac:dyDescent="0.25">
      <c r="A94" s="67" t="s">
        <v>87</v>
      </c>
      <c r="B94" s="28">
        <f>B95+B96</f>
        <v>261.2</v>
      </c>
      <c r="C94" s="28">
        <f>C95+C96</f>
        <v>253.2</v>
      </c>
      <c r="D94" s="28">
        <f>D95+D96</f>
        <v>182.3</v>
      </c>
      <c r="E94" s="28">
        <f>E95+E96</f>
        <v>8</v>
      </c>
    </row>
    <row r="95" spans="1:5" x14ac:dyDescent="0.25">
      <c r="A95" s="29" t="s">
        <v>84</v>
      </c>
      <c r="B95" s="37">
        <v>254.2</v>
      </c>
      <c r="C95" s="37">
        <v>246.2</v>
      </c>
      <c r="D95" s="37">
        <v>182.3</v>
      </c>
      <c r="E95" s="53">
        <v>8</v>
      </c>
    </row>
    <row r="96" spans="1:5" x14ac:dyDescent="0.25">
      <c r="A96" s="58" t="s">
        <v>88</v>
      </c>
      <c r="B96" s="37">
        <v>7</v>
      </c>
      <c r="C96" s="37">
        <v>7</v>
      </c>
      <c r="D96" s="37"/>
      <c r="E96" s="53"/>
    </row>
    <row r="97" spans="1:5" ht="15.75" x14ac:dyDescent="0.25">
      <c r="A97" s="67" t="s">
        <v>89</v>
      </c>
      <c r="B97" s="28">
        <f t="shared" ref="B97:E97" si="21">B98+B99</f>
        <v>481.8</v>
      </c>
      <c r="C97" s="28">
        <f t="shared" si="21"/>
        <v>471.8</v>
      </c>
      <c r="D97" s="28">
        <f t="shared" si="21"/>
        <v>414.3</v>
      </c>
      <c r="E97" s="28">
        <f t="shared" si="21"/>
        <v>10</v>
      </c>
    </row>
    <row r="98" spans="1:5" x14ac:dyDescent="0.25">
      <c r="A98" s="29" t="s">
        <v>84</v>
      </c>
      <c r="B98" s="37">
        <v>475.3</v>
      </c>
      <c r="C98" s="37">
        <v>467.3</v>
      </c>
      <c r="D98" s="37">
        <v>414.3</v>
      </c>
      <c r="E98" s="53">
        <v>8</v>
      </c>
    </row>
    <row r="99" spans="1:5" x14ac:dyDescent="0.25">
      <c r="A99" s="58" t="s">
        <v>88</v>
      </c>
      <c r="B99" s="37">
        <v>6.5</v>
      </c>
      <c r="C99" s="37">
        <v>4.5</v>
      </c>
      <c r="D99" s="37"/>
      <c r="E99" s="53">
        <v>2</v>
      </c>
    </row>
    <row r="100" spans="1:5" ht="15.75" x14ac:dyDescent="0.25">
      <c r="A100" s="67" t="s">
        <v>90</v>
      </c>
      <c r="B100" s="28">
        <f>B101+B102</f>
        <v>386</v>
      </c>
      <c r="C100" s="28">
        <f t="shared" ref="C100:D100" si="22">C101+C102</f>
        <v>386</v>
      </c>
      <c r="D100" s="28">
        <f t="shared" si="22"/>
        <v>342.3</v>
      </c>
      <c r="E100" s="28"/>
    </row>
    <row r="101" spans="1:5" x14ac:dyDescent="0.25">
      <c r="A101" s="29" t="s">
        <v>84</v>
      </c>
      <c r="B101" s="37">
        <v>361</v>
      </c>
      <c r="C101" s="37">
        <v>361</v>
      </c>
      <c r="D101" s="37">
        <v>337.7</v>
      </c>
      <c r="E101" s="53"/>
    </row>
    <row r="102" spans="1:5" x14ac:dyDescent="0.25">
      <c r="A102" s="58" t="s">
        <v>88</v>
      </c>
      <c r="B102" s="37">
        <v>25</v>
      </c>
      <c r="C102" s="37">
        <v>25</v>
      </c>
      <c r="D102" s="37">
        <v>4.5999999999999996</v>
      </c>
      <c r="E102" s="53"/>
    </row>
    <row r="103" spans="1:5" ht="15.75" x14ac:dyDescent="0.25">
      <c r="A103" s="67" t="s">
        <v>91</v>
      </c>
      <c r="B103" s="28">
        <f>B104+B105</f>
        <v>469.6</v>
      </c>
      <c r="C103" s="28">
        <f>C104+C105</f>
        <v>469.6</v>
      </c>
      <c r="D103" s="28">
        <f>D104+D105</f>
        <v>375.8</v>
      </c>
      <c r="E103" s="28"/>
    </row>
    <row r="104" spans="1:5" x14ac:dyDescent="0.25">
      <c r="A104" s="29" t="s">
        <v>62</v>
      </c>
      <c r="B104" s="30">
        <v>425.6</v>
      </c>
      <c r="C104" s="30">
        <v>425.6</v>
      </c>
      <c r="D104" s="30">
        <v>375.8</v>
      </c>
      <c r="E104" s="53"/>
    </row>
    <row r="105" spans="1:5" x14ac:dyDescent="0.25">
      <c r="A105" s="58" t="s">
        <v>78</v>
      </c>
      <c r="B105" s="37">
        <v>44</v>
      </c>
      <c r="C105" s="37">
        <v>44</v>
      </c>
      <c r="D105" s="37"/>
      <c r="E105" s="53"/>
    </row>
    <row r="106" spans="1:5" ht="31.5" x14ac:dyDescent="0.25">
      <c r="A106" s="67" t="s">
        <v>92</v>
      </c>
      <c r="B106" s="28">
        <f>B107+B108</f>
        <v>1006</v>
      </c>
      <c r="C106" s="28">
        <f>C107+C108</f>
        <v>984.3</v>
      </c>
      <c r="D106" s="28">
        <f>D107+D108</f>
        <v>564.79999999999995</v>
      </c>
      <c r="E106" s="28">
        <f>E107+E108</f>
        <v>21.7</v>
      </c>
    </row>
    <row r="107" spans="1:5" x14ac:dyDescent="0.25">
      <c r="A107" s="29" t="s">
        <v>62</v>
      </c>
      <c r="B107" s="37">
        <v>861</v>
      </c>
      <c r="C107" s="37">
        <v>848</v>
      </c>
      <c r="D107" s="37">
        <v>564.79999999999995</v>
      </c>
      <c r="E107" s="53">
        <v>13</v>
      </c>
    </row>
    <row r="108" spans="1:5" x14ac:dyDescent="0.25">
      <c r="A108" s="58" t="s">
        <v>78</v>
      </c>
      <c r="B108" s="30">
        <v>145</v>
      </c>
      <c r="C108" s="30">
        <v>136.30000000000001</v>
      </c>
      <c r="D108" s="30"/>
      <c r="E108" s="49">
        <v>8.6999999999999993</v>
      </c>
    </row>
    <row r="109" spans="1:5" ht="15.75" x14ac:dyDescent="0.25">
      <c r="A109" s="67" t="s">
        <v>93</v>
      </c>
      <c r="B109" s="28">
        <f>B110+B111</f>
        <v>1356</v>
      </c>
      <c r="C109" s="28">
        <f>C110+C111</f>
        <v>1356</v>
      </c>
      <c r="D109" s="28">
        <f>D110+D111</f>
        <v>1202.3</v>
      </c>
      <c r="E109" s="28"/>
    </row>
    <row r="110" spans="1:5" x14ac:dyDescent="0.25">
      <c r="A110" s="29" t="s">
        <v>62</v>
      </c>
      <c r="B110" s="37">
        <v>1281</v>
      </c>
      <c r="C110" s="37">
        <v>1281</v>
      </c>
      <c r="D110" s="37">
        <v>1202.3</v>
      </c>
      <c r="E110" s="53"/>
    </row>
    <row r="111" spans="1:5" x14ac:dyDescent="0.25">
      <c r="A111" s="58" t="s">
        <v>78</v>
      </c>
      <c r="B111" s="37">
        <v>75</v>
      </c>
      <c r="C111" s="37">
        <v>75</v>
      </c>
      <c r="D111" s="37"/>
      <c r="E111" s="53"/>
    </row>
    <row r="112" spans="1:5" ht="15.75" x14ac:dyDescent="0.25">
      <c r="A112" s="67" t="s">
        <v>94</v>
      </c>
      <c r="B112" s="28">
        <f>B113</f>
        <v>80.2</v>
      </c>
      <c r="C112" s="28">
        <f t="shared" ref="C112:D112" si="23">C113</f>
        <v>80.2</v>
      </c>
      <c r="D112" s="28">
        <f t="shared" si="23"/>
        <v>46.7</v>
      </c>
      <c r="E112" s="28"/>
    </row>
    <row r="113" spans="1:5" x14ac:dyDescent="0.25">
      <c r="A113" s="58" t="s">
        <v>70</v>
      </c>
      <c r="B113" s="37">
        <v>80.2</v>
      </c>
      <c r="C113" s="37">
        <v>80.2</v>
      </c>
      <c r="D113" s="37">
        <v>46.7</v>
      </c>
      <c r="E113" s="53"/>
    </row>
    <row r="114" spans="1:5" ht="15.75" x14ac:dyDescent="0.25">
      <c r="A114" s="67" t="s">
        <v>95</v>
      </c>
      <c r="B114" s="28">
        <f>B115+B116</f>
        <v>344.3</v>
      </c>
      <c r="C114" s="28">
        <f>C115+C116</f>
        <v>339.3</v>
      </c>
      <c r="D114" s="28">
        <f>D115+D116</f>
        <v>196.1</v>
      </c>
      <c r="E114" s="28">
        <f>E115+E116</f>
        <v>5</v>
      </c>
    </row>
    <row r="115" spans="1:5" x14ac:dyDescent="0.25">
      <c r="A115" s="29" t="s">
        <v>62</v>
      </c>
      <c r="B115" s="37">
        <v>194.3</v>
      </c>
      <c r="C115" s="37">
        <v>194.3</v>
      </c>
      <c r="D115" s="37">
        <v>188.6</v>
      </c>
      <c r="E115" s="53"/>
    </row>
    <row r="116" spans="1:5" x14ac:dyDescent="0.25">
      <c r="A116" s="58" t="s">
        <v>78</v>
      </c>
      <c r="B116" s="37">
        <v>150</v>
      </c>
      <c r="C116" s="37">
        <v>145</v>
      </c>
      <c r="D116" s="37">
        <v>7.5</v>
      </c>
      <c r="E116" s="53">
        <v>5</v>
      </c>
    </row>
    <row r="117" spans="1:5" x14ac:dyDescent="0.25">
      <c r="A117" s="68" t="s">
        <v>96</v>
      </c>
      <c r="B117" s="28">
        <f>B89+B91+B94+B97+B100+B103+B106+B109+B114+B112</f>
        <v>5315.9</v>
      </c>
      <c r="C117" s="28">
        <f t="shared" ref="C117:E118" si="24">C89+C91+C94+C97+C100+C103+C106+C109+C114+C112</f>
        <v>5267.2</v>
      </c>
      <c r="D117" s="28">
        <f t="shared" si="24"/>
        <v>4045.3999999999992</v>
      </c>
      <c r="E117" s="28">
        <f t="shared" si="24"/>
        <v>48.7</v>
      </c>
    </row>
    <row r="118" spans="1:5" x14ac:dyDescent="0.25">
      <c r="A118" s="29" t="s">
        <v>62</v>
      </c>
      <c r="B118" s="37">
        <f>B90+B92+B95+B98+B101+B104+B107+B110+B115+B113</f>
        <v>4860.3999999999996</v>
      </c>
      <c r="C118" s="37">
        <f t="shared" si="24"/>
        <v>4827.3999999999996</v>
      </c>
      <c r="D118" s="37">
        <f t="shared" si="24"/>
        <v>4033.2999999999997</v>
      </c>
      <c r="E118" s="37">
        <f t="shared" si="24"/>
        <v>33</v>
      </c>
    </row>
    <row r="119" spans="1:5" x14ac:dyDescent="0.25">
      <c r="A119" s="58" t="s">
        <v>97</v>
      </c>
      <c r="B119" s="37">
        <f>B93+B96+B99+B102+B105+B108+B111+B116</f>
        <v>455.5</v>
      </c>
      <c r="C119" s="37">
        <f t="shared" ref="C119:E119" si="25">C93+C96+C99+C102+C105+C108+C111+C116</f>
        <v>439.8</v>
      </c>
      <c r="D119" s="37">
        <f t="shared" si="25"/>
        <v>12.1</v>
      </c>
      <c r="E119" s="37">
        <f t="shared" si="25"/>
        <v>15.7</v>
      </c>
    </row>
    <row r="120" spans="1:5" x14ac:dyDescent="0.25">
      <c r="A120" s="54" t="s">
        <v>293</v>
      </c>
      <c r="B120" s="54"/>
      <c r="C120" s="54"/>
      <c r="D120" s="54"/>
      <c r="E120" s="54"/>
    </row>
    <row r="121" spans="1:5" x14ac:dyDescent="0.25">
      <c r="A121" s="41" t="s">
        <v>50</v>
      </c>
      <c r="B121" s="28">
        <f>B122</f>
        <v>1230.5</v>
      </c>
      <c r="C121" s="28">
        <f>C122</f>
        <v>1230.5</v>
      </c>
      <c r="D121" s="28"/>
      <c r="E121" s="28"/>
    </row>
    <row r="122" spans="1:5" x14ac:dyDescent="0.25">
      <c r="A122" s="29" t="s">
        <v>70</v>
      </c>
      <c r="B122" s="56">
        <v>1230.5</v>
      </c>
      <c r="C122" s="56">
        <v>1230.5</v>
      </c>
      <c r="D122" s="37"/>
      <c r="E122" s="53"/>
    </row>
    <row r="123" spans="1:5" x14ac:dyDescent="0.25">
      <c r="A123" s="68" t="s">
        <v>98</v>
      </c>
      <c r="B123" s="28">
        <f>B124+B125</f>
        <v>2584.2999999999997</v>
      </c>
      <c r="C123" s="28">
        <f t="shared" ref="C123:E123" si="26">C124+C125</f>
        <v>2343.8999999999996</v>
      </c>
      <c r="D123" s="28">
        <f t="shared" si="26"/>
        <v>1807.3</v>
      </c>
      <c r="E123" s="28">
        <f t="shared" si="26"/>
        <v>240.4</v>
      </c>
    </row>
    <row r="124" spans="1:5" x14ac:dyDescent="0.25">
      <c r="A124" s="29" t="s">
        <v>62</v>
      </c>
      <c r="B124" s="37">
        <v>2424.2999999999997</v>
      </c>
      <c r="C124" s="37">
        <v>2193.2999999999997</v>
      </c>
      <c r="D124" s="37">
        <v>1807.3</v>
      </c>
      <c r="E124" s="53">
        <v>231</v>
      </c>
    </row>
    <row r="125" spans="1:5" x14ac:dyDescent="0.25">
      <c r="A125" s="58" t="s">
        <v>78</v>
      </c>
      <c r="B125" s="37">
        <v>160</v>
      </c>
      <c r="C125" s="37">
        <v>150.6</v>
      </c>
      <c r="D125" s="37"/>
      <c r="E125" s="53">
        <v>9.4</v>
      </c>
    </row>
    <row r="126" spans="1:5" x14ac:dyDescent="0.25">
      <c r="A126" s="68" t="s">
        <v>99</v>
      </c>
      <c r="B126" s="28">
        <f t="shared" ref="B126:E127" si="27">B123+B121</f>
        <v>3814.7999999999997</v>
      </c>
      <c r="C126" s="28">
        <f t="shared" si="27"/>
        <v>3574.3999999999996</v>
      </c>
      <c r="D126" s="28">
        <f t="shared" si="27"/>
        <v>1807.3</v>
      </c>
      <c r="E126" s="28">
        <f t="shared" si="27"/>
        <v>240.4</v>
      </c>
    </row>
    <row r="127" spans="1:5" x14ac:dyDescent="0.25">
      <c r="A127" s="29" t="s">
        <v>62</v>
      </c>
      <c r="B127" s="37">
        <f t="shared" si="27"/>
        <v>3654.7999999999997</v>
      </c>
      <c r="C127" s="37">
        <f>C124+C122</f>
        <v>3423.7999999999997</v>
      </c>
      <c r="D127" s="37">
        <f>D124+D122</f>
        <v>1807.3</v>
      </c>
      <c r="E127" s="37">
        <f t="shared" si="27"/>
        <v>231</v>
      </c>
    </row>
    <row r="128" spans="1:5" x14ac:dyDescent="0.25">
      <c r="A128" s="58" t="s">
        <v>100</v>
      </c>
      <c r="B128" s="37">
        <f>B125</f>
        <v>160</v>
      </c>
      <c r="C128" s="37">
        <f>C125</f>
        <v>150.6</v>
      </c>
      <c r="D128" s="37"/>
      <c r="E128" s="37">
        <f>E125</f>
        <v>9.4</v>
      </c>
    </row>
    <row r="129" spans="1:5" x14ac:dyDescent="0.25">
      <c r="A129" s="223" t="s">
        <v>294</v>
      </c>
      <c r="B129" s="224"/>
      <c r="C129" s="224"/>
      <c r="D129" s="224"/>
      <c r="E129" s="224"/>
    </row>
    <row r="130" spans="1:5" ht="15.75" x14ac:dyDescent="0.25">
      <c r="A130" s="67" t="s">
        <v>50</v>
      </c>
      <c r="B130" s="69">
        <f>SUM(B131:B135)</f>
        <v>2808.9349999999995</v>
      </c>
      <c r="C130" s="69">
        <f>SUM(C131:C135)</f>
        <v>2736.7349999999997</v>
      </c>
      <c r="D130" s="69"/>
      <c r="E130" s="28">
        <f t="shared" ref="E130" si="28">SUM(E131:E135)</f>
        <v>72.2</v>
      </c>
    </row>
    <row r="131" spans="1:5" x14ac:dyDescent="0.25">
      <c r="A131" s="29" t="s">
        <v>84</v>
      </c>
      <c r="B131" s="30">
        <v>224.8</v>
      </c>
      <c r="C131" s="30">
        <v>221.3</v>
      </c>
      <c r="D131" s="70"/>
      <c r="E131" s="53">
        <v>3.5</v>
      </c>
    </row>
    <row r="132" spans="1:5" x14ac:dyDescent="0.25">
      <c r="A132" s="72" t="s">
        <v>101</v>
      </c>
      <c r="B132" s="37">
        <v>1624.6999999999998</v>
      </c>
      <c r="C132" s="37">
        <v>1624.6999999999998</v>
      </c>
      <c r="D132" s="70"/>
      <c r="E132" s="73"/>
    </row>
    <row r="133" spans="1:5" x14ac:dyDescent="0.25">
      <c r="A133" s="72" t="s">
        <v>55</v>
      </c>
      <c r="B133" s="37">
        <v>273.39999999999998</v>
      </c>
      <c r="C133" s="37">
        <v>273.39999999999998</v>
      </c>
      <c r="D133" s="70"/>
      <c r="E133" s="73"/>
    </row>
    <row r="134" spans="1:5" s="75" customFormat="1" x14ac:dyDescent="0.25">
      <c r="A134" s="40" t="s">
        <v>66</v>
      </c>
      <c r="B134" s="46"/>
      <c r="C134" s="46"/>
      <c r="D134" s="46"/>
      <c r="E134" s="74"/>
    </row>
    <row r="135" spans="1:5" x14ac:dyDescent="0.25">
      <c r="A135" s="76" t="s">
        <v>64</v>
      </c>
      <c r="B135" s="197">
        <v>686.03500000000008</v>
      </c>
      <c r="C135" s="197">
        <v>617.33500000000004</v>
      </c>
      <c r="D135" s="70"/>
      <c r="E135" s="188">
        <v>68.7</v>
      </c>
    </row>
    <row r="136" spans="1:5" ht="15.75" x14ac:dyDescent="0.25">
      <c r="A136" s="67" t="s">
        <v>102</v>
      </c>
      <c r="B136" s="28">
        <f>B137+B138+B139+B140</f>
        <v>1228.1000000000001</v>
      </c>
      <c r="C136" s="28">
        <f t="shared" ref="C136:E136" si="29">C137+C138+C139+C140</f>
        <v>1221.7</v>
      </c>
      <c r="D136" s="196">
        <f t="shared" si="29"/>
        <v>987.18000000000006</v>
      </c>
      <c r="E136" s="28">
        <f t="shared" si="29"/>
        <v>6.4</v>
      </c>
    </row>
    <row r="137" spans="1:5" x14ac:dyDescent="0.25">
      <c r="A137" s="29" t="s">
        <v>62</v>
      </c>
      <c r="B137" s="37">
        <v>722.6</v>
      </c>
      <c r="C137" s="37">
        <v>722.6</v>
      </c>
      <c r="D137" s="37">
        <v>630.1</v>
      </c>
      <c r="E137" s="53"/>
    </row>
    <row r="138" spans="1:5" x14ac:dyDescent="0.25">
      <c r="A138" s="58" t="s">
        <v>78</v>
      </c>
      <c r="B138" s="37">
        <v>116.8</v>
      </c>
      <c r="C138" s="37">
        <v>110.4</v>
      </c>
      <c r="D138" s="37"/>
      <c r="E138" s="53">
        <v>6.4</v>
      </c>
    </row>
    <row r="139" spans="1:5" x14ac:dyDescent="0.25">
      <c r="A139" s="72" t="s">
        <v>101</v>
      </c>
      <c r="B139" s="37">
        <v>383.8</v>
      </c>
      <c r="C139" s="37">
        <v>383.8</v>
      </c>
      <c r="D139" s="37">
        <v>356.8</v>
      </c>
      <c r="E139" s="53"/>
    </row>
    <row r="140" spans="1:5" x14ac:dyDescent="0.25">
      <c r="A140" s="72" t="s">
        <v>55</v>
      </c>
      <c r="B140" s="37">
        <v>4.9000000000000004</v>
      </c>
      <c r="C140" s="37">
        <v>4.9000000000000004</v>
      </c>
      <c r="D140" s="186">
        <v>0.28000000000000003</v>
      </c>
      <c r="E140" s="53"/>
    </row>
    <row r="141" spans="1:5" ht="15.75" x14ac:dyDescent="0.25">
      <c r="A141" s="27" t="s">
        <v>103</v>
      </c>
      <c r="B141" s="69">
        <f>B142+B143+B144+B145</f>
        <v>459.00700000000001</v>
      </c>
      <c r="C141" s="69">
        <f t="shared" ref="C141:D141" si="30">C142+C143+C144+C145</f>
        <v>459.00700000000001</v>
      </c>
      <c r="D141" s="69">
        <f t="shared" si="30"/>
        <v>359.53700000000003</v>
      </c>
      <c r="E141" s="69"/>
    </row>
    <row r="142" spans="1:5" x14ac:dyDescent="0.25">
      <c r="A142" s="29" t="s">
        <v>62</v>
      </c>
      <c r="B142" s="37">
        <v>264.5</v>
      </c>
      <c r="C142" s="37">
        <v>264.5</v>
      </c>
      <c r="D142" s="37">
        <v>222.3</v>
      </c>
      <c r="E142" s="71"/>
    </row>
    <row r="143" spans="1:5" x14ac:dyDescent="0.25">
      <c r="A143" s="58" t="s">
        <v>78</v>
      </c>
      <c r="B143" s="37">
        <v>41.3</v>
      </c>
      <c r="C143" s="37">
        <v>41.3</v>
      </c>
      <c r="D143" s="37"/>
      <c r="E143" s="71"/>
    </row>
    <row r="144" spans="1:5" x14ac:dyDescent="0.25">
      <c r="A144" s="72" t="s">
        <v>101</v>
      </c>
      <c r="B144" s="37">
        <v>148.30000000000001</v>
      </c>
      <c r="C144" s="37">
        <v>148.30000000000001</v>
      </c>
      <c r="D144" s="37">
        <v>137</v>
      </c>
      <c r="E144" s="71"/>
    </row>
    <row r="145" spans="1:5" x14ac:dyDescent="0.25">
      <c r="A145" s="72" t="s">
        <v>55</v>
      </c>
      <c r="B145" s="70">
        <v>4.907</v>
      </c>
      <c r="C145" s="70">
        <v>4.907</v>
      </c>
      <c r="D145" s="70">
        <v>0.23699999999999999</v>
      </c>
      <c r="E145" s="71"/>
    </row>
    <row r="146" spans="1:5" ht="15.75" x14ac:dyDescent="0.25">
      <c r="A146" s="27" t="s">
        <v>104</v>
      </c>
      <c r="B146" s="28">
        <f>B147+B148+B149</f>
        <v>939.80000000000007</v>
      </c>
      <c r="C146" s="28">
        <f>C147+C148+C149</f>
        <v>934.5</v>
      </c>
      <c r="D146" s="28">
        <f>D147+D148+D149</f>
        <v>795.19999999999993</v>
      </c>
      <c r="E146" s="28">
        <f>E147+E148+E149</f>
        <v>5.3</v>
      </c>
    </row>
    <row r="147" spans="1:5" x14ac:dyDescent="0.25">
      <c r="A147" s="29" t="s">
        <v>62</v>
      </c>
      <c r="B147" s="37">
        <v>545.20000000000005</v>
      </c>
      <c r="C147" s="37">
        <v>539.9</v>
      </c>
      <c r="D147" s="37">
        <v>487.59999999999997</v>
      </c>
      <c r="E147" s="53">
        <v>5.3</v>
      </c>
    </row>
    <row r="148" spans="1:5" x14ac:dyDescent="0.25">
      <c r="A148" s="58" t="s">
        <v>78</v>
      </c>
      <c r="B148" s="37">
        <v>69</v>
      </c>
      <c r="C148" s="37">
        <v>69</v>
      </c>
      <c r="D148" s="37"/>
      <c r="E148" s="71"/>
    </row>
    <row r="149" spans="1:5" x14ac:dyDescent="0.25">
      <c r="A149" s="72" t="s">
        <v>101</v>
      </c>
      <c r="B149" s="37">
        <v>325.60000000000002</v>
      </c>
      <c r="C149" s="37">
        <v>325.60000000000002</v>
      </c>
      <c r="D149" s="37">
        <v>307.59999999999997</v>
      </c>
      <c r="E149" s="71"/>
    </row>
    <row r="150" spans="1:5" ht="15.75" x14ac:dyDescent="0.25">
      <c r="A150" s="27" t="s">
        <v>105</v>
      </c>
      <c r="B150" s="28">
        <f t="shared" ref="B150:E150" si="31">B151+B152+B153</f>
        <v>732.4</v>
      </c>
      <c r="C150" s="28">
        <f t="shared" si="31"/>
        <v>722.8</v>
      </c>
      <c r="D150" s="28">
        <f t="shared" si="31"/>
        <v>575.6</v>
      </c>
      <c r="E150" s="28">
        <f t="shared" si="31"/>
        <v>9.6</v>
      </c>
    </row>
    <row r="151" spans="1:5" x14ac:dyDescent="0.25">
      <c r="A151" s="29" t="s">
        <v>62</v>
      </c>
      <c r="B151" s="37">
        <v>393.9</v>
      </c>
      <c r="C151" s="37">
        <v>393.9</v>
      </c>
      <c r="D151" s="37">
        <v>342.7</v>
      </c>
      <c r="E151" s="53"/>
    </row>
    <row r="152" spans="1:5" x14ac:dyDescent="0.25">
      <c r="A152" s="58" t="s">
        <v>78</v>
      </c>
      <c r="B152" s="37">
        <v>85.9</v>
      </c>
      <c r="C152" s="37">
        <v>76.3</v>
      </c>
      <c r="D152" s="37"/>
      <c r="E152" s="53">
        <v>9.6</v>
      </c>
    </row>
    <row r="153" spans="1:5" x14ac:dyDescent="0.25">
      <c r="A153" s="72" t="s">
        <v>101</v>
      </c>
      <c r="B153" s="37">
        <v>252.6</v>
      </c>
      <c r="C153" s="37">
        <v>252.6</v>
      </c>
      <c r="D153" s="37">
        <v>232.9</v>
      </c>
      <c r="E153" s="53"/>
    </row>
    <row r="154" spans="1:5" ht="15.75" x14ac:dyDescent="0.25">
      <c r="A154" s="77" t="s">
        <v>106</v>
      </c>
      <c r="B154" s="69">
        <f>B155+B156+B157+B158</f>
        <v>833.07299999999998</v>
      </c>
      <c r="C154" s="69">
        <f>C155+C156+C157+C158</f>
        <v>833.07299999999998</v>
      </c>
      <c r="D154" s="28">
        <f>D155+D156+D157+D158</f>
        <v>652.40000000000009</v>
      </c>
      <c r="E154" s="69"/>
    </row>
    <row r="155" spans="1:5" x14ac:dyDescent="0.25">
      <c r="A155" s="29" t="s">
        <v>62</v>
      </c>
      <c r="B155" s="37">
        <v>458.6</v>
      </c>
      <c r="C155" s="37">
        <v>458.6</v>
      </c>
      <c r="D155" s="37">
        <v>395.6</v>
      </c>
      <c r="E155" s="71"/>
    </row>
    <row r="156" spans="1:5" x14ac:dyDescent="0.25">
      <c r="A156" s="58" t="s">
        <v>78</v>
      </c>
      <c r="B156" s="37">
        <v>90.3</v>
      </c>
      <c r="C156" s="37">
        <v>90.3</v>
      </c>
      <c r="D156" s="37"/>
      <c r="E156" s="71"/>
    </row>
    <row r="157" spans="1:5" x14ac:dyDescent="0.25">
      <c r="A157" s="72" t="s">
        <v>101</v>
      </c>
      <c r="B157" s="37">
        <v>275.89999999999998</v>
      </c>
      <c r="C157" s="37">
        <v>275.89999999999998</v>
      </c>
      <c r="D157" s="37">
        <v>256.8</v>
      </c>
      <c r="E157" s="71"/>
    </row>
    <row r="158" spans="1:5" x14ac:dyDescent="0.25">
      <c r="A158" s="72" t="s">
        <v>55</v>
      </c>
      <c r="B158" s="70">
        <v>8.2729999999999997</v>
      </c>
      <c r="C158" s="70">
        <v>8.2729999999999997</v>
      </c>
      <c r="D158" s="37"/>
      <c r="E158" s="71"/>
    </row>
    <row r="159" spans="1:5" ht="15.75" x14ac:dyDescent="0.25">
      <c r="A159" s="27" t="s">
        <v>107</v>
      </c>
      <c r="B159" s="28">
        <f>B160+B161+B162</f>
        <v>436.8</v>
      </c>
      <c r="C159" s="28">
        <f>C160+C161+C162</f>
        <v>436.8</v>
      </c>
      <c r="D159" s="28">
        <f>D160+D161+D162</f>
        <v>352</v>
      </c>
      <c r="E159" s="69"/>
    </row>
    <row r="160" spans="1:5" x14ac:dyDescent="0.25">
      <c r="A160" s="29" t="s">
        <v>62</v>
      </c>
      <c r="B160" s="37">
        <v>235.3</v>
      </c>
      <c r="C160" s="37">
        <v>235.3</v>
      </c>
      <c r="D160" s="37">
        <v>204</v>
      </c>
      <c r="E160" s="71"/>
    </row>
    <row r="161" spans="1:5" x14ac:dyDescent="0.25">
      <c r="A161" s="58" t="s">
        <v>78</v>
      </c>
      <c r="B161" s="37">
        <v>43.2</v>
      </c>
      <c r="C161" s="37">
        <v>43.2</v>
      </c>
      <c r="D161" s="37"/>
      <c r="E161" s="71"/>
    </row>
    <row r="162" spans="1:5" x14ac:dyDescent="0.25">
      <c r="A162" s="72" t="s">
        <v>101</v>
      </c>
      <c r="B162" s="37">
        <v>158.30000000000001</v>
      </c>
      <c r="C162" s="37">
        <v>158.30000000000001</v>
      </c>
      <c r="D162" s="37">
        <v>148</v>
      </c>
      <c r="E162" s="71"/>
    </row>
    <row r="163" spans="1:5" ht="15.75" x14ac:dyDescent="0.25">
      <c r="A163" s="27" t="s">
        <v>108</v>
      </c>
      <c r="B163" s="28">
        <f>B164+B165+B166</f>
        <v>444.5</v>
      </c>
      <c r="C163" s="28">
        <f>C164+C165+C166</f>
        <v>442.4</v>
      </c>
      <c r="D163" s="28">
        <f>D164+D165+D166</f>
        <v>358.6</v>
      </c>
      <c r="E163" s="28">
        <f>E164+E165+E166</f>
        <v>2.1</v>
      </c>
    </row>
    <row r="164" spans="1:5" x14ac:dyDescent="0.25">
      <c r="A164" s="29" t="s">
        <v>62</v>
      </c>
      <c r="B164" s="33">
        <v>264.2</v>
      </c>
      <c r="C164" s="37">
        <v>264.2</v>
      </c>
      <c r="D164" s="37">
        <v>233.60000000000002</v>
      </c>
      <c r="E164" s="71"/>
    </row>
    <row r="165" spans="1:5" x14ac:dyDescent="0.25">
      <c r="A165" s="58" t="s">
        <v>78</v>
      </c>
      <c r="B165" s="37">
        <v>45.1</v>
      </c>
      <c r="C165" s="37">
        <v>45.1</v>
      </c>
      <c r="D165" s="37">
        <v>0</v>
      </c>
      <c r="E165" s="71"/>
    </row>
    <row r="166" spans="1:5" ht="15.75" x14ac:dyDescent="0.25">
      <c r="A166" s="72" t="s">
        <v>101</v>
      </c>
      <c r="B166" s="53">
        <v>135.19999999999999</v>
      </c>
      <c r="C166" s="78">
        <v>133.1</v>
      </c>
      <c r="D166" s="79">
        <v>125</v>
      </c>
      <c r="E166" s="79">
        <v>2.1</v>
      </c>
    </row>
    <row r="167" spans="1:5" ht="15.75" x14ac:dyDescent="0.25">
      <c r="A167" s="80" t="s">
        <v>109</v>
      </c>
      <c r="B167" s="81">
        <f>B168+B169+B170+B171</f>
        <v>762.346</v>
      </c>
      <c r="C167" s="81">
        <f t="shared" ref="C167:D167" si="32">C168+C169+C170+C171</f>
        <v>762.346</v>
      </c>
      <c r="D167" s="82">
        <f t="shared" si="32"/>
        <v>572.9</v>
      </c>
      <c r="E167" s="81"/>
    </row>
    <row r="168" spans="1:5" x14ac:dyDescent="0.25">
      <c r="A168" s="29" t="s">
        <v>62</v>
      </c>
      <c r="B168" s="53">
        <v>413.8</v>
      </c>
      <c r="C168" s="53">
        <v>413.8</v>
      </c>
      <c r="D168" s="83">
        <v>345.9</v>
      </c>
      <c r="E168" s="71"/>
    </row>
    <row r="169" spans="1:5" x14ac:dyDescent="0.25">
      <c r="A169" s="58" t="s">
        <v>78</v>
      </c>
      <c r="B169" s="53">
        <v>76.8</v>
      </c>
      <c r="C169" s="53">
        <v>76.8</v>
      </c>
      <c r="D169" s="83"/>
      <c r="E169" s="71"/>
    </row>
    <row r="170" spans="1:5" x14ac:dyDescent="0.25">
      <c r="A170" s="72" t="s">
        <v>101</v>
      </c>
      <c r="B170" s="53">
        <v>243</v>
      </c>
      <c r="C170" s="53">
        <v>243</v>
      </c>
      <c r="D170" s="83">
        <v>227</v>
      </c>
      <c r="E170" s="81"/>
    </row>
    <row r="171" spans="1:5" x14ac:dyDescent="0.25">
      <c r="A171" s="72" t="s">
        <v>55</v>
      </c>
      <c r="B171" s="71">
        <v>28.745999999999999</v>
      </c>
      <c r="C171" s="71">
        <v>28.745999999999999</v>
      </c>
      <c r="D171" s="83"/>
      <c r="E171" s="81"/>
    </row>
    <row r="172" spans="1:5" ht="15.75" x14ac:dyDescent="0.25">
      <c r="A172" s="80" t="s">
        <v>110</v>
      </c>
      <c r="B172" s="81">
        <f>B173+B174+B175+B176</f>
        <v>699.3180000000001</v>
      </c>
      <c r="C172" s="81">
        <f t="shared" ref="C172:E172" si="33">C173+C174+C175+C176</f>
        <v>690.41800000000001</v>
      </c>
      <c r="D172" s="81">
        <f t="shared" si="33"/>
        <v>561.3180000000001</v>
      </c>
      <c r="E172" s="82">
        <f t="shared" si="33"/>
        <v>8.9</v>
      </c>
    </row>
    <row r="173" spans="1:5" x14ac:dyDescent="0.25">
      <c r="A173" s="29" t="s">
        <v>62</v>
      </c>
      <c r="B173" s="53">
        <v>393.2</v>
      </c>
      <c r="C173" s="53">
        <v>393.2</v>
      </c>
      <c r="D173" s="83">
        <v>343.5</v>
      </c>
      <c r="E173" s="53"/>
    </row>
    <row r="174" spans="1:5" x14ac:dyDescent="0.25">
      <c r="A174" s="58" t="s">
        <v>78</v>
      </c>
      <c r="B174" s="53">
        <v>73</v>
      </c>
      <c r="C174" s="53">
        <v>64.099999999999994</v>
      </c>
      <c r="D174" s="83">
        <v>0</v>
      </c>
      <c r="E174" s="53">
        <v>8.9</v>
      </c>
    </row>
    <row r="175" spans="1:5" x14ac:dyDescent="0.25">
      <c r="A175" s="72" t="s">
        <v>101</v>
      </c>
      <c r="B175" s="53">
        <v>233</v>
      </c>
      <c r="C175" s="53">
        <v>233</v>
      </c>
      <c r="D175" s="83">
        <v>217.7</v>
      </c>
      <c r="E175" s="53"/>
    </row>
    <row r="176" spans="1:5" x14ac:dyDescent="0.25">
      <c r="A176" s="72" t="s">
        <v>55</v>
      </c>
      <c r="B176" s="71">
        <v>0.11799999999999999</v>
      </c>
      <c r="C176" s="71">
        <v>0.11799999999999999</v>
      </c>
      <c r="D176" s="84">
        <v>0.11799999999999999</v>
      </c>
      <c r="E176" s="53"/>
    </row>
    <row r="177" spans="1:5" ht="15.75" x14ac:dyDescent="0.25">
      <c r="A177" s="80" t="s">
        <v>111</v>
      </c>
      <c r="B177" s="82">
        <f>B178+B179+B180</f>
        <v>454.5</v>
      </c>
      <c r="C177" s="82">
        <f>C178+C179+C180</f>
        <v>453.80000000000007</v>
      </c>
      <c r="D177" s="82">
        <f>D178+D179+D180</f>
        <v>363</v>
      </c>
      <c r="E177" s="82">
        <f>E178+E179+E180</f>
        <v>0.7</v>
      </c>
    </row>
    <row r="178" spans="1:5" x14ac:dyDescent="0.25">
      <c r="A178" s="29" t="s">
        <v>62</v>
      </c>
      <c r="B178" s="53">
        <v>257.60000000000002</v>
      </c>
      <c r="C178" s="53">
        <v>257.60000000000002</v>
      </c>
      <c r="D178" s="83">
        <v>223.29999999999998</v>
      </c>
      <c r="E178" s="53"/>
    </row>
    <row r="179" spans="1:5" x14ac:dyDescent="0.25">
      <c r="A179" s="58" t="s">
        <v>78</v>
      </c>
      <c r="B179" s="53">
        <v>48.2</v>
      </c>
      <c r="C179" s="53">
        <v>47.5</v>
      </c>
      <c r="D179" s="83"/>
      <c r="E179" s="53">
        <v>0.7</v>
      </c>
    </row>
    <row r="180" spans="1:5" x14ac:dyDescent="0.25">
      <c r="A180" s="72" t="s">
        <v>101</v>
      </c>
      <c r="B180" s="53">
        <v>148.70000000000002</v>
      </c>
      <c r="C180" s="53">
        <v>148.70000000000002</v>
      </c>
      <c r="D180" s="83">
        <v>139.70000000000002</v>
      </c>
      <c r="E180" s="53"/>
    </row>
    <row r="181" spans="1:5" ht="15.75" x14ac:dyDescent="0.25">
      <c r="A181" s="80" t="s">
        <v>112</v>
      </c>
      <c r="B181" s="82">
        <f>B182+B183+B184</f>
        <v>422</v>
      </c>
      <c r="C181" s="82">
        <f>C182+C183+C184</f>
        <v>421</v>
      </c>
      <c r="D181" s="82">
        <f>D182+D183+D184</f>
        <v>341.1</v>
      </c>
      <c r="E181" s="82">
        <f>E182+E183+E184</f>
        <v>1</v>
      </c>
    </row>
    <row r="182" spans="1:5" x14ac:dyDescent="0.25">
      <c r="A182" s="29" t="s">
        <v>62</v>
      </c>
      <c r="B182" s="53">
        <v>231.7</v>
      </c>
      <c r="C182" s="53">
        <v>231.7</v>
      </c>
      <c r="D182" s="83">
        <v>202.6</v>
      </c>
      <c r="E182" s="53"/>
    </row>
    <row r="183" spans="1:5" x14ac:dyDescent="0.25">
      <c r="A183" s="58" t="s">
        <v>78</v>
      </c>
      <c r="B183" s="53">
        <v>42.2</v>
      </c>
      <c r="C183" s="53">
        <v>41.2</v>
      </c>
      <c r="D183" s="83"/>
      <c r="E183" s="53">
        <v>1</v>
      </c>
    </row>
    <row r="184" spans="1:5" x14ac:dyDescent="0.25">
      <c r="A184" s="72" t="s">
        <v>101</v>
      </c>
      <c r="B184" s="53">
        <v>148.1</v>
      </c>
      <c r="C184" s="53">
        <v>148.1</v>
      </c>
      <c r="D184" s="83">
        <v>138.5</v>
      </c>
      <c r="E184" s="53"/>
    </row>
    <row r="185" spans="1:5" ht="15.75" x14ac:dyDescent="0.25">
      <c r="A185" s="80" t="s">
        <v>113</v>
      </c>
      <c r="B185" s="82">
        <f>B186+B187+B188</f>
        <v>767.8</v>
      </c>
      <c r="C185" s="82">
        <f>C186+C187+C188</f>
        <v>765.8</v>
      </c>
      <c r="D185" s="82">
        <f>D186+D187+D188</f>
        <v>604.9</v>
      </c>
      <c r="E185" s="82">
        <f>E186+E187+E188</f>
        <v>2</v>
      </c>
    </row>
    <row r="186" spans="1:5" x14ac:dyDescent="0.25">
      <c r="A186" s="29" t="s">
        <v>62</v>
      </c>
      <c r="B186" s="53">
        <v>408.1</v>
      </c>
      <c r="C186" s="53">
        <v>408.1</v>
      </c>
      <c r="D186" s="83">
        <v>356.8</v>
      </c>
      <c r="E186" s="53"/>
    </row>
    <row r="187" spans="1:5" x14ac:dyDescent="0.25">
      <c r="A187" s="58" t="s">
        <v>78</v>
      </c>
      <c r="B187" s="53">
        <v>90.5</v>
      </c>
      <c r="C187" s="53">
        <v>88.5</v>
      </c>
      <c r="D187" s="83"/>
      <c r="E187" s="53">
        <v>2</v>
      </c>
    </row>
    <row r="188" spans="1:5" x14ac:dyDescent="0.25">
      <c r="A188" s="72" t="s">
        <v>101</v>
      </c>
      <c r="B188" s="53">
        <v>269.2</v>
      </c>
      <c r="C188" s="53">
        <v>269.2</v>
      </c>
      <c r="D188" s="83">
        <v>248.1</v>
      </c>
      <c r="E188" s="53"/>
    </row>
    <row r="189" spans="1:5" ht="15.75" x14ac:dyDescent="0.25">
      <c r="A189" s="80" t="s">
        <v>114</v>
      </c>
      <c r="B189" s="81">
        <f>B190+B191+B192+B193</f>
        <v>431.53800000000001</v>
      </c>
      <c r="C189" s="81">
        <f t="shared" ref="C189:D189" si="34">C190+C191+C192+C193</f>
        <v>431.53800000000001</v>
      </c>
      <c r="D189" s="82">
        <f t="shared" si="34"/>
        <v>336.40000000000003</v>
      </c>
      <c r="E189" s="81"/>
    </row>
    <row r="190" spans="1:5" x14ac:dyDescent="0.25">
      <c r="A190" s="29" t="s">
        <v>62</v>
      </c>
      <c r="B190" s="53">
        <v>246.9</v>
      </c>
      <c r="C190" s="53">
        <v>246.9</v>
      </c>
      <c r="D190" s="83">
        <v>214.70000000000002</v>
      </c>
      <c r="E190" s="71"/>
    </row>
    <row r="191" spans="1:5" x14ac:dyDescent="0.25">
      <c r="A191" s="58" t="s">
        <v>78</v>
      </c>
      <c r="B191" s="53">
        <v>43.4</v>
      </c>
      <c r="C191" s="53">
        <v>43.4</v>
      </c>
      <c r="D191" s="83"/>
      <c r="E191" s="71"/>
    </row>
    <row r="192" spans="1:5" x14ac:dyDescent="0.25">
      <c r="A192" s="72" t="s">
        <v>101</v>
      </c>
      <c r="B192" s="53">
        <v>134.80000000000001</v>
      </c>
      <c r="C192" s="53">
        <v>134.80000000000001</v>
      </c>
      <c r="D192" s="83">
        <v>121.7</v>
      </c>
      <c r="E192" s="71"/>
    </row>
    <row r="193" spans="1:5" x14ac:dyDescent="0.25">
      <c r="A193" s="72" t="s">
        <v>55</v>
      </c>
      <c r="B193" s="71">
        <v>6.4379999999999997</v>
      </c>
      <c r="C193" s="71">
        <v>6.4379999999999997</v>
      </c>
      <c r="D193" s="83"/>
      <c r="E193" s="71"/>
    </row>
    <row r="194" spans="1:5" ht="15.75" x14ac:dyDescent="0.25">
      <c r="A194" s="80" t="s">
        <v>115</v>
      </c>
      <c r="B194" s="82">
        <f>B195+B196+B197</f>
        <v>546.6</v>
      </c>
      <c r="C194" s="82">
        <f t="shared" ref="C194:D194" si="35">C195+C196+C197</f>
        <v>546.6</v>
      </c>
      <c r="D194" s="82">
        <f t="shared" si="35"/>
        <v>441</v>
      </c>
      <c r="E194" s="81"/>
    </row>
    <row r="195" spans="1:5" x14ac:dyDescent="0.25">
      <c r="A195" s="29" t="s">
        <v>62</v>
      </c>
      <c r="B195" s="53">
        <v>296.7</v>
      </c>
      <c r="C195" s="53">
        <v>296.7</v>
      </c>
      <c r="D195" s="83">
        <v>261.2</v>
      </c>
      <c r="E195" s="71"/>
    </row>
    <row r="196" spans="1:5" x14ac:dyDescent="0.25">
      <c r="A196" s="58" t="s">
        <v>78</v>
      </c>
      <c r="B196" s="53">
        <v>58.8</v>
      </c>
      <c r="C196" s="53">
        <v>58.8</v>
      </c>
      <c r="D196" s="83"/>
      <c r="E196" s="71"/>
    </row>
    <row r="197" spans="1:5" x14ac:dyDescent="0.25">
      <c r="A197" s="72" t="s">
        <v>101</v>
      </c>
      <c r="B197" s="53">
        <v>191.1</v>
      </c>
      <c r="C197" s="53">
        <v>191.1</v>
      </c>
      <c r="D197" s="83">
        <v>179.79999999999998</v>
      </c>
      <c r="E197" s="71"/>
    </row>
    <row r="198" spans="1:5" ht="15.75" x14ac:dyDescent="0.25">
      <c r="A198" s="80" t="s">
        <v>116</v>
      </c>
      <c r="B198" s="81">
        <f>B199+B200+B201+B202</f>
        <v>787.21400000000006</v>
      </c>
      <c r="C198" s="81">
        <f t="shared" ref="C198:D198" si="36">C199+C200+C201+C202</f>
        <v>787.21400000000006</v>
      </c>
      <c r="D198" s="81">
        <f t="shared" si="36"/>
        <v>660.75199999999995</v>
      </c>
      <c r="E198" s="81"/>
    </row>
    <row r="199" spans="1:5" x14ac:dyDescent="0.25">
      <c r="A199" s="29" t="s">
        <v>62</v>
      </c>
      <c r="B199" s="53">
        <v>480.8</v>
      </c>
      <c r="C199" s="53">
        <v>480.8</v>
      </c>
      <c r="D199" s="83">
        <v>417</v>
      </c>
      <c r="E199" s="71"/>
    </row>
    <row r="200" spans="1:5" x14ac:dyDescent="0.25">
      <c r="A200" s="58" t="s">
        <v>78</v>
      </c>
      <c r="B200" s="53">
        <v>44.4</v>
      </c>
      <c r="C200" s="53">
        <v>44.4</v>
      </c>
      <c r="D200" s="83"/>
      <c r="E200" s="71"/>
    </row>
    <row r="201" spans="1:5" x14ac:dyDescent="0.25">
      <c r="A201" s="72" t="s">
        <v>101</v>
      </c>
      <c r="B201" s="53">
        <v>255.6</v>
      </c>
      <c r="C201" s="53">
        <v>255.6</v>
      </c>
      <c r="D201" s="83">
        <v>243.5</v>
      </c>
      <c r="E201" s="71"/>
    </row>
    <row r="202" spans="1:5" x14ac:dyDescent="0.25">
      <c r="A202" s="72" t="s">
        <v>55</v>
      </c>
      <c r="B202" s="71">
        <v>6.4139999999999997</v>
      </c>
      <c r="C202" s="71">
        <v>6.4139999999999997</v>
      </c>
      <c r="D202" s="84">
        <v>0.252</v>
      </c>
      <c r="E202" s="71"/>
    </row>
    <row r="203" spans="1:5" ht="15.75" x14ac:dyDescent="0.25">
      <c r="A203" s="80" t="s">
        <v>117</v>
      </c>
      <c r="B203" s="81">
        <f>B204+B205+B206+B207</f>
        <v>768.755</v>
      </c>
      <c r="C203" s="81">
        <f t="shared" ref="C203:E203" si="37">C204+C205+C206+C207</f>
        <v>762.255</v>
      </c>
      <c r="D203" s="82">
        <f t="shared" si="37"/>
        <v>608</v>
      </c>
      <c r="E203" s="82">
        <f t="shared" si="37"/>
        <v>6.5</v>
      </c>
    </row>
    <row r="204" spans="1:5" x14ac:dyDescent="0.25">
      <c r="A204" s="29" t="s">
        <v>62</v>
      </c>
      <c r="B204" s="53">
        <v>416.9</v>
      </c>
      <c r="C204" s="53">
        <v>416.9</v>
      </c>
      <c r="D204" s="83">
        <v>364</v>
      </c>
      <c r="E204" s="53"/>
    </row>
    <row r="205" spans="1:5" x14ac:dyDescent="0.25">
      <c r="A205" s="58" t="s">
        <v>78</v>
      </c>
      <c r="B205" s="53">
        <v>83.5</v>
      </c>
      <c r="C205" s="53">
        <v>77</v>
      </c>
      <c r="D205" s="83"/>
      <c r="E205" s="53">
        <v>6.5</v>
      </c>
    </row>
    <row r="206" spans="1:5" x14ac:dyDescent="0.25">
      <c r="A206" s="72" t="s">
        <v>101</v>
      </c>
      <c r="B206" s="53">
        <v>261.8</v>
      </c>
      <c r="C206" s="53">
        <v>261.8</v>
      </c>
      <c r="D206" s="83">
        <v>244</v>
      </c>
      <c r="E206" s="53"/>
    </row>
    <row r="207" spans="1:5" x14ac:dyDescent="0.25">
      <c r="A207" s="72" t="s">
        <v>55</v>
      </c>
      <c r="B207" s="71">
        <v>6.5549999999999997</v>
      </c>
      <c r="C207" s="71">
        <v>6.5549999999999997</v>
      </c>
      <c r="D207" s="83"/>
      <c r="E207" s="53"/>
    </row>
    <row r="208" spans="1:5" ht="15.75" x14ac:dyDescent="0.25">
      <c r="A208" s="80" t="s">
        <v>118</v>
      </c>
      <c r="B208" s="82">
        <f>B209+B210+B211</f>
        <v>618.79999999999995</v>
      </c>
      <c r="C208" s="82">
        <f>C209+C210+C211</f>
        <v>618.79999999999995</v>
      </c>
      <c r="D208" s="82">
        <f>D209+D210+D211</f>
        <v>488.3</v>
      </c>
      <c r="E208" s="81"/>
    </row>
    <row r="209" spans="1:5" x14ac:dyDescent="0.25">
      <c r="A209" s="29" t="s">
        <v>62</v>
      </c>
      <c r="B209" s="53">
        <v>353.6</v>
      </c>
      <c r="C209" s="53">
        <v>353.6</v>
      </c>
      <c r="D209" s="83">
        <v>312.2</v>
      </c>
      <c r="E209" s="71"/>
    </row>
    <row r="210" spans="1:5" x14ac:dyDescent="0.25">
      <c r="A210" s="58" t="s">
        <v>78</v>
      </c>
      <c r="B210" s="53">
        <v>76.2</v>
      </c>
      <c r="C210" s="53">
        <v>76.2</v>
      </c>
      <c r="D210" s="83"/>
      <c r="E210" s="71"/>
    </row>
    <row r="211" spans="1:5" x14ac:dyDescent="0.25">
      <c r="A211" s="72" t="s">
        <v>101</v>
      </c>
      <c r="B211" s="53">
        <v>189</v>
      </c>
      <c r="C211" s="53">
        <v>189</v>
      </c>
      <c r="D211" s="83">
        <v>176.10000000000002</v>
      </c>
      <c r="E211" s="71"/>
    </row>
    <row r="212" spans="1:5" ht="15.75" x14ac:dyDescent="0.25">
      <c r="A212" s="80" t="s">
        <v>119</v>
      </c>
      <c r="B212" s="81">
        <f>B213+B214+B215+B216</f>
        <v>549.08799999999997</v>
      </c>
      <c r="C212" s="81">
        <f t="shared" ref="C212:E212" si="38">C213+C214+C215+C216</f>
        <v>545.08799999999997</v>
      </c>
      <c r="D212" s="82">
        <f t="shared" si="38"/>
        <v>437.6</v>
      </c>
      <c r="E212" s="82">
        <f t="shared" si="38"/>
        <v>4</v>
      </c>
    </row>
    <row r="213" spans="1:5" x14ac:dyDescent="0.25">
      <c r="A213" s="29" t="s">
        <v>62</v>
      </c>
      <c r="B213" s="53">
        <v>316.39999999999998</v>
      </c>
      <c r="C213" s="53">
        <v>316.39999999999998</v>
      </c>
      <c r="D213" s="83">
        <v>273.8</v>
      </c>
      <c r="E213" s="53"/>
    </row>
    <row r="214" spans="1:5" x14ac:dyDescent="0.25">
      <c r="A214" s="58" t="s">
        <v>78</v>
      </c>
      <c r="B214" s="53">
        <v>53</v>
      </c>
      <c r="C214" s="53">
        <v>49</v>
      </c>
      <c r="D214" s="83"/>
      <c r="E214" s="53">
        <v>4</v>
      </c>
    </row>
    <row r="215" spans="1:5" x14ac:dyDescent="0.25">
      <c r="A215" s="72" t="s">
        <v>101</v>
      </c>
      <c r="B215" s="53">
        <v>175.5</v>
      </c>
      <c r="C215" s="53">
        <v>175.5</v>
      </c>
      <c r="D215" s="83">
        <v>163.80000000000001</v>
      </c>
      <c r="E215" s="53"/>
    </row>
    <row r="216" spans="1:5" x14ac:dyDescent="0.25">
      <c r="A216" s="72" t="s">
        <v>55</v>
      </c>
      <c r="B216" s="71">
        <v>4.1879999999999997</v>
      </c>
      <c r="C216" s="71">
        <v>4.1879999999999997</v>
      </c>
      <c r="D216" s="83"/>
      <c r="E216" s="53"/>
    </row>
    <row r="217" spans="1:5" ht="15.75" x14ac:dyDescent="0.25">
      <c r="A217" s="80" t="s">
        <v>120</v>
      </c>
      <c r="B217" s="81">
        <f>B218+B219+B220+B221</f>
        <v>707.08399999999995</v>
      </c>
      <c r="C217" s="81">
        <f t="shared" ref="C217:E217" si="39">C218+C219+C220+C221</f>
        <v>704.08399999999995</v>
      </c>
      <c r="D217" s="82">
        <f t="shared" si="39"/>
        <v>555.9</v>
      </c>
      <c r="E217" s="82">
        <f t="shared" si="39"/>
        <v>3</v>
      </c>
    </row>
    <row r="218" spans="1:5" x14ac:dyDescent="0.25">
      <c r="A218" s="29" t="s">
        <v>84</v>
      </c>
      <c r="B218" s="53">
        <v>414</v>
      </c>
      <c r="C218" s="53">
        <v>411</v>
      </c>
      <c r="D218" s="83">
        <v>353.9</v>
      </c>
      <c r="E218" s="53">
        <v>3</v>
      </c>
    </row>
    <row r="219" spans="1:5" x14ac:dyDescent="0.25">
      <c r="A219" s="58" t="s">
        <v>78</v>
      </c>
      <c r="B219" s="53">
        <v>66.8</v>
      </c>
      <c r="C219" s="53">
        <v>66.8</v>
      </c>
      <c r="D219" s="83"/>
      <c r="E219" s="71"/>
    </row>
    <row r="220" spans="1:5" x14ac:dyDescent="0.25">
      <c r="A220" s="72" t="s">
        <v>101</v>
      </c>
      <c r="B220" s="53">
        <v>217.7</v>
      </c>
      <c r="C220" s="53">
        <v>217.7</v>
      </c>
      <c r="D220" s="83">
        <v>202</v>
      </c>
      <c r="E220" s="71"/>
    </row>
    <row r="221" spans="1:5" x14ac:dyDescent="0.25">
      <c r="A221" s="72" t="s">
        <v>55</v>
      </c>
      <c r="B221" s="71">
        <v>8.5839999999999996</v>
      </c>
      <c r="C221" s="71">
        <v>8.5839999999999996</v>
      </c>
      <c r="D221" s="83"/>
      <c r="E221" s="71"/>
    </row>
    <row r="222" spans="1:5" ht="15.75" x14ac:dyDescent="0.25">
      <c r="A222" s="80" t="s">
        <v>121</v>
      </c>
      <c r="B222" s="82">
        <f>B223+B224+B225</f>
        <v>613.20000000000005</v>
      </c>
      <c r="C222" s="82">
        <f>C223+C224+C225</f>
        <v>610.20000000000005</v>
      </c>
      <c r="D222" s="82">
        <f>D223+D224+D225</f>
        <v>488.29999999999995</v>
      </c>
      <c r="E222" s="82">
        <f>E223+E224+E225</f>
        <v>3</v>
      </c>
    </row>
    <row r="223" spans="1:5" x14ac:dyDescent="0.25">
      <c r="A223" s="29" t="s">
        <v>84</v>
      </c>
      <c r="B223" s="53">
        <v>364.2</v>
      </c>
      <c r="C223" s="53">
        <v>364.2</v>
      </c>
      <c r="D223" s="83">
        <v>314.79999999999995</v>
      </c>
      <c r="E223" s="53"/>
    </row>
    <row r="224" spans="1:5" x14ac:dyDescent="0.25">
      <c r="A224" s="58" t="s">
        <v>78</v>
      </c>
      <c r="B224" s="53">
        <v>63.1</v>
      </c>
      <c r="C224" s="53">
        <v>60.1</v>
      </c>
      <c r="D224" s="83"/>
      <c r="E224" s="53">
        <v>3</v>
      </c>
    </row>
    <row r="225" spans="1:5" x14ac:dyDescent="0.25">
      <c r="A225" s="72" t="s">
        <v>101</v>
      </c>
      <c r="B225" s="53">
        <v>185.89999999999998</v>
      </c>
      <c r="C225" s="53">
        <v>185.89999999999998</v>
      </c>
      <c r="D225" s="83">
        <v>173.5</v>
      </c>
      <c r="E225" s="53"/>
    </row>
    <row r="226" spans="1:5" ht="15.75" x14ac:dyDescent="0.25">
      <c r="A226" s="80" t="s">
        <v>122</v>
      </c>
      <c r="B226" s="81">
        <f>B227+B228+B229+B230</f>
        <v>839.17599999999993</v>
      </c>
      <c r="C226" s="81">
        <f t="shared" ref="C226:E226" si="40">C227+C228+C229+C230</f>
        <v>838.17599999999993</v>
      </c>
      <c r="D226" s="81">
        <f t="shared" si="40"/>
        <v>685.88699999999994</v>
      </c>
      <c r="E226" s="82">
        <f t="shared" si="40"/>
        <v>1</v>
      </c>
    </row>
    <row r="227" spans="1:5" x14ac:dyDescent="0.25">
      <c r="A227" s="29" t="s">
        <v>84</v>
      </c>
      <c r="B227" s="53">
        <v>496.7</v>
      </c>
      <c r="C227" s="53">
        <v>495.7</v>
      </c>
      <c r="D227" s="83">
        <v>443.9</v>
      </c>
      <c r="E227" s="53">
        <v>1</v>
      </c>
    </row>
    <row r="228" spans="1:5" x14ac:dyDescent="0.25">
      <c r="A228" s="58" t="s">
        <v>78</v>
      </c>
      <c r="B228" s="53">
        <v>74.400000000000006</v>
      </c>
      <c r="C228" s="53">
        <v>74.400000000000006</v>
      </c>
      <c r="D228" s="83"/>
      <c r="E228" s="71"/>
    </row>
    <row r="229" spans="1:5" x14ac:dyDescent="0.25">
      <c r="A229" s="72" t="s">
        <v>101</v>
      </c>
      <c r="B229" s="53">
        <v>263.7</v>
      </c>
      <c r="C229" s="53">
        <v>263.7</v>
      </c>
      <c r="D229" s="83">
        <v>241.79999999999998</v>
      </c>
      <c r="E229" s="71"/>
    </row>
    <row r="230" spans="1:5" x14ac:dyDescent="0.25">
      <c r="A230" s="72" t="s">
        <v>55</v>
      </c>
      <c r="B230" s="71">
        <v>4.3760000000000003</v>
      </c>
      <c r="C230" s="71">
        <v>4.3760000000000003</v>
      </c>
      <c r="D230" s="84">
        <v>0.187</v>
      </c>
      <c r="E230" s="71"/>
    </row>
    <row r="231" spans="1:5" ht="15.75" x14ac:dyDescent="0.25">
      <c r="A231" s="80" t="s">
        <v>123</v>
      </c>
      <c r="B231" s="82">
        <f>B232+B233+B234</f>
        <v>707.30000000000007</v>
      </c>
      <c r="C231" s="82">
        <f>C232+C233+C234</f>
        <v>707.30000000000007</v>
      </c>
      <c r="D231" s="82">
        <f>D232+D233+D234</f>
        <v>565.29999999999995</v>
      </c>
      <c r="E231" s="81"/>
    </row>
    <row r="232" spans="1:5" x14ac:dyDescent="0.25">
      <c r="A232" s="29" t="s">
        <v>84</v>
      </c>
      <c r="B232" s="53">
        <v>386.5</v>
      </c>
      <c r="C232" s="53">
        <v>386.5</v>
      </c>
      <c r="D232" s="83">
        <v>344.3</v>
      </c>
      <c r="E232" s="71"/>
    </row>
    <row r="233" spans="1:5" x14ac:dyDescent="0.25">
      <c r="A233" s="58" t="s">
        <v>78</v>
      </c>
      <c r="B233" s="53">
        <v>80.099999999999994</v>
      </c>
      <c r="C233" s="53">
        <v>80.099999999999994</v>
      </c>
      <c r="D233" s="83"/>
      <c r="E233" s="71"/>
    </row>
    <row r="234" spans="1:5" x14ac:dyDescent="0.25">
      <c r="A234" s="72" t="s">
        <v>101</v>
      </c>
      <c r="B234" s="53">
        <v>240.70000000000002</v>
      </c>
      <c r="C234" s="53">
        <v>240.70000000000002</v>
      </c>
      <c r="D234" s="83">
        <v>221</v>
      </c>
      <c r="E234" s="71"/>
    </row>
    <row r="235" spans="1:5" ht="15.75" x14ac:dyDescent="0.25">
      <c r="A235" s="80" t="s">
        <v>124</v>
      </c>
      <c r="B235" s="81">
        <f>B236+B237+B238+B239</f>
        <v>720.87699999999995</v>
      </c>
      <c r="C235" s="81">
        <f t="shared" ref="C235:D235" si="41">C236+C237+C238+C239</f>
        <v>720.87699999999995</v>
      </c>
      <c r="D235" s="82">
        <f t="shared" si="41"/>
        <v>553.70000000000005</v>
      </c>
      <c r="E235" s="81"/>
    </row>
    <row r="236" spans="1:5" x14ac:dyDescent="0.25">
      <c r="A236" s="29" t="s">
        <v>84</v>
      </c>
      <c r="B236" s="53">
        <v>384.5</v>
      </c>
      <c r="C236" s="53">
        <v>384.5</v>
      </c>
      <c r="D236" s="83">
        <v>334.8</v>
      </c>
      <c r="E236" s="71"/>
    </row>
    <row r="237" spans="1:5" x14ac:dyDescent="0.25">
      <c r="A237" s="58" t="s">
        <v>78</v>
      </c>
      <c r="B237" s="53">
        <v>89.2</v>
      </c>
      <c r="C237" s="53">
        <v>89.2</v>
      </c>
      <c r="D237" s="83"/>
      <c r="E237" s="71"/>
    </row>
    <row r="238" spans="1:5" x14ac:dyDescent="0.25">
      <c r="A238" s="72" t="s">
        <v>101</v>
      </c>
      <c r="B238" s="53">
        <v>238.79999999999998</v>
      </c>
      <c r="C238" s="53">
        <v>238.79999999999998</v>
      </c>
      <c r="D238" s="83">
        <v>218.89999999999998</v>
      </c>
      <c r="E238" s="71"/>
    </row>
    <row r="239" spans="1:5" x14ac:dyDescent="0.25">
      <c r="A239" s="72" t="s">
        <v>55</v>
      </c>
      <c r="B239" s="71">
        <v>8.3770000000000007</v>
      </c>
      <c r="C239" s="71">
        <v>8.3770000000000007</v>
      </c>
      <c r="D239" s="83"/>
      <c r="E239" s="71"/>
    </row>
    <row r="240" spans="1:5" x14ac:dyDescent="0.25">
      <c r="A240" s="82" t="s">
        <v>125</v>
      </c>
      <c r="B240" s="82">
        <f>B241+B242+B243+B244</f>
        <v>828.5</v>
      </c>
      <c r="C240" s="82">
        <f t="shared" ref="C240:E240" si="42">C241+C242+C243+C244</f>
        <v>814.7</v>
      </c>
      <c r="D240" s="82">
        <f t="shared" si="42"/>
        <v>648.6</v>
      </c>
      <c r="E240" s="82">
        <f t="shared" si="42"/>
        <v>13.8</v>
      </c>
    </row>
    <row r="241" spans="1:5" x14ac:dyDescent="0.25">
      <c r="A241" s="29" t="s">
        <v>84</v>
      </c>
      <c r="B241" s="53">
        <v>472.5</v>
      </c>
      <c r="C241" s="53">
        <v>463.1</v>
      </c>
      <c r="D241" s="83">
        <v>406.3</v>
      </c>
      <c r="E241" s="53">
        <v>9.4</v>
      </c>
    </row>
    <row r="242" spans="1:5" x14ac:dyDescent="0.25">
      <c r="A242" s="58" t="s">
        <v>78</v>
      </c>
      <c r="B242" s="53">
        <v>96.6</v>
      </c>
      <c r="C242" s="53">
        <v>96.6</v>
      </c>
      <c r="D242" s="83"/>
      <c r="E242" s="53"/>
    </row>
    <row r="243" spans="1:5" x14ac:dyDescent="0.25">
      <c r="A243" s="72" t="s">
        <v>101</v>
      </c>
      <c r="B243" s="53">
        <v>259.40000000000003</v>
      </c>
      <c r="C243" s="53">
        <v>255</v>
      </c>
      <c r="D243" s="83">
        <v>242.29999999999998</v>
      </c>
      <c r="E243" s="53">
        <v>4.4000000000000004</v>
      </c>
    </row>
    <row r="244" spans="1:5" x14ac:dyDescent="0.25">
      <c r="A244" s="72" t="s">
        <v>55</v>
      </c>
      <c r="B244" s="71"/>
      <c r="C244" s="71"/>
      <c r="D244" s="84"/>
      <c r="E244" s="71"/>
    </row>
    <row r="245" spans="1:5" ht="15.75" x14ac:dyDescent="0.25">
      <c r="A245" s="80" t="s">
        <v>126</v>
      </c>
      <c r="B245" s="81">
        <f>B246+B247+B248+B249</f>
        <v>677.46399999999994</v>
      </c>
      <c r="C245" s="81">
        <f t="shared" ref="C245:E245" si="43">C246+C247+C248+C249</f>
        <v>672.56399999999996</v>
      </c>
      <c r="D245" s="82">
        <f t="shared" si="43"/>
        <v>525.5</v>
      </c>
      <c r="E245" s="82">
        <f t="shared" si="43"/>
        <v>4.9000000000000004</v>
      </c>
    </row>
    <row r="246" spans="1:5" x14ac:dyDescent="0.25">
      <c r="A246" s="29" t="s">
        <v>84</v>
      </c>
      <c r="B246" s="53">
        <v>349.5</v>
      </c>
      <c r="C246" s="53">
        <v>349.5</v>
      </c>
      <c r="D246" s="83">
        <v>304.3</v>
      </c>
      <c r="E246" s="53"/>
    </row>
    <row r="247" spans="1:5" x14ac:dyDescent="0.25">
      <c r="A247" s="58" t="s">
        <v>78</v>
      </c>
      <c r="B247" s="53">
        <v>89.3</v>
      </c>
      <c r="C247" s="53">
        <v>86.8</v>
      </c>
      <c r="D247" s="83"/>
      <c r="E247" s="53">
        <v>2.5</v>
      </c>
    </row>
    <row r="248" spans="1:5" x14ac:dyDescent="0.25">
      <c r="A248" s="72" t="s">
        <v>101</v>
      </c>
      <c r="B248" s="53">
        <v>236.5</v>
      </c>
      <c r="C248" s="53">
        <v>234.1</v>
      </c>
      <c r="D248" s="83">
        <v>221.2</v>
      </c>
      <c r="E248" s="53">
        <v>2.4</v>
      </c>
    </row>
    <row r="249" spans="1:5" x14ac:dyDescent="0.25">
      <c r="A249" s="72" t="s">
        <v>55</v>
      </c>
      <c r="B249" s="71">
        <v>2.1640000000000001</v>
      </c>
      <c r="C249" s="71">
        <v>2.1640000000000001</v>
      </c>
      <c r="D249" s="83"/>
      <c r="E249" s="53"/>
    </row>
    <row r="250" spans="1:5" ht="15.75" x14ac:dyDescent="0.25">
      <c r="A250" s="80" t="s">
        <v>127</v>
      </c>
      <c r="B250" s="81">
        <f>B251+B252+B253+B254</f>
        <v>579.99300000000005</v>
      </c>
      <c r="C250" s="81">
        <f t="shared" ref="C250:E250" si="44">C251+C252+C253+C254</f>
        <v>576.99300000000005</v>
      </c>
      <c r="D250" s="81">
        <f t="shared" si="44"/>
        <v>468.79300000000001</v>
      </c>
      <c r="E250" s="82">
        <f t="shared" si="44"/>
        <v>3</v>
      </c>
    </row>
    <row r="251" spans="1:5" x14ac:dyDescent="0.25">
      <c r="A251" s="29" t="s">
        <v>84</v>
      </c>
      <c r="B251" s="53">
        <v>332.1</v>
      </c>
      <c r="C251" s="53">
        <v>332.1</v>
      </c>
      <c r="D251" s="83">
        <v>289.8</v>
      </c>
      <c r="E251" s="53"/>
    </row>
    <row r="252" spans="1:5" x14ac:dyDescent="0.25">
      <c r="A252" s="58" t="s">
        <v>78</v>
      </c>
      <c r="B252" s="53">
        <v>57</v>
      </c>
      <c r="C252" s="53">
        <v>57</v>
      </c>
      <c r="D252" s="83"/>
      <c r="E252" s="53"/>
    </row>
    <row r="253" spans="1:5" x14ac:dyDescent="0.25">
      <c r="A253" s="72" t="s">
        <v>101</v>
      </c>
      <c r="B253" s="53">
        <v>190.8</v>
      </c>
      <c r="C253" s="53">
        <v>187.8</v>
      </c>
      <c r="D253" s="83">
        <v>178.89999999999998</v>
      </c>
      <c r="E253" s="53">
        <v>3</v>
      </c>
    </row>
    <row r="254" spans="1:5" x14ac:dyDescent="0.25">
      <c r="A254" s="72" t="s">
        <v>55</v>
      </c>
      <c r="B254" s="71">
        <v>9.2999999999999999E-2</v>
      </c>
      <c r="C254" s="71">
        <v>9.2999999999999999E-2</v>
      </c>
      <c r="D254" s="84">
        <v>9.2999999999999999E-2</v>
      </c>
      <c r="E254" s="71"/>
    </row>
    <row r="255" spans="1:5" x14ac:dyDescent="0.25">
      <c r="A255" s="82" t="s">
        <v>128</v>
      </c>
      <c r="B255" s="81">
        <f>B256+B257+B258+B259</f>
        <v>594.35300000000007</v>
      </c>
      <c r="C255" s="81">
        <f t="shared" ref="C255:D255" si="45">C256+C257+C258+C259</f>
        <v>594.35300000000007</v>
      </c>
      <c r="D255" s="82">
        <f t="shared" si="45"/>
        <v>468.8</v>
      </c>
      <c r="E255" s="81"/>
    </row>
    <row r="256" spans="1:5" x14ac:dyDescent="0.25">
      <c r="A256" s="29" t="s">
        <v>84</v>
      </c>
      <c r="B256" s="53">
        <v>324.3</v>
      </c>
      <c r="C256" s="53">
        <v>324.3</v>
      </c>
      <c r="D256" s="83">
        <v>283</v>
      </c>
      <c r="E256" s="71"/>
    </row>
    <row r="257" spans="1:5" x14ac:dyDescent="0.25">
      <c r="A257" s="58" t="s">
        <v>78</v>
      </c>
      <c r="B257" s="53">
        <v>63.3</v>
      </c>
      <c r="C257" s="53">
        <v>63.3</v>
      </c>
      <c r="D257" s="83"/>
      <c r="E257" s="71"/>
    </row>
    <row r="258" spans="1:5" x14ac:dyDescent="0.25">
      <c r="A258" s="72" t="s">
        <v>101</v>
      </c>
      <c r="B258" s="53">
        <v>198.6</v>
      </c>
      <c r="C258" s="53">
        <v>198.6</v>
      </c>
      <c r="D258" s="83">
        <v>185.8</v>
      </c>
      <c r="E258" s="71"/>
    </row>
    <row r="259" spans="1:5" x14ac:dyDescent="0.25">
      <c r="A259" s="72" t="s">
        <v>55</v>
      </c>
      <c r="B259" s="71">
        <v>8.1530000000000005</v>
      </c>
      <c r="C259" s="71">
        <v>8.1530000000000005</v>
      </c>
      <c r="D259" s="83"/>
      <c r="E259" s="71"/>
    </row>
    <row r="260" spans="1:5" ht="15.75" x14ac:dyDescent="0.25">
      <c r="A260" s="80" t="s">
        <v>129</v>
      </c>
      <c r="B260" s="82">
        <f>B261+B262+B263</f>
        <v>724.09999999999991</v>
      </c>
      <c r="C260" s="82">
        <f>C261+C262+C263</f>
        <v>713.2</v>
      </c>
      <c r="D260" s="82">
        <f>D261+D262+D263</f>
        <v>576.20000000000005</v>
      </c>
      <c r="E260" s="82">
        <f>E261+E262+E263</f>
        <v>10.9</v>
      </c>
    </row>
    <row r="261" spans="1:5" x14ac:dyDescent="0.25">
      <c r="A261" s="29" t="s">
        <v>62</v>
      </c>
      <c r="B261" s="53">
        <v>415.4</v>
      </c>
      <c r="C261" s="53">
        <v>413.5</v>
      </c>
      <c r="D261" s="83">
        <v>359.6</v>
      </c>
      <c r="E261" s="53">
        <v>1.9</v>
      </c>
    </row>
    <row r="262" spans="1:5" x14ac:dyDescent="0.25">
      <c r="A262" s="58" t="s">
        <v>78</v>
      </c>
      <c r="B262" s="53">
        <v>75.7</v>
      </c>
      <c r="C262" s="53">
        <v>70.7</v>
      </c>
      <c r="D262" s="83"/>
      <c r="E262" s="53">
        <v>5</v>
      </c>
    </row>
    <row r="263" spans="1:5" x14ac:dyDescent="0.25">
      <c r="A263" s="72" t="s">
        <v>101</v>
      </c>
      <c r="B263" s="53">
        <v>233</v>
      </c>
      <c r="C263" s="53">
        <v>229</v>
      </c>
      <c r="D263" s="83">
        <v>216.6</v>
      </c>
      <c r="E263" s="53">
        <v>4</v>
      </c>
    </row>
    <row r="264" spans="1:5" ht="15.75" x14ac:dyDescent="0.25">
      <c r="A264" s="85" t="s">
        <v>130</v>
      </c>
      <c r="B264" s="82">
        <f>B265+B266+B267</f>
        <v>459.70000000000005</v>
      </c>
      <c r="C264" s="82">
        <f>C265+C266+C267</f>
        <v>459.70000000000005</v>
      </c>
      <c r="D264" s="82">
        <f>D265+D266+D267</f>
        <v>380.20000000000005</v>
      </c>
      <c r="E264" s="82"/>
    </row>
    <row r="265" spans="1:5" x14ac:dyDescent="0.25">
      <c r="A265" s="29" t="s">
        <v>62</v>
      </c>
      <c r="B265" s="53">
        <v>319.8</v>
      </c>
      <c r="C265" s="53">
        <v>319.8</v>
      </c>
      <c r="D265" s="83">
        <v>280.10000000000002</v>
      </c>
      <c r="E265" s="71"/>
    </row>
    <row r="266" spans="1:5" x14ac:dyDescent="0.25">
      <c r="A266" s="86" t="s">
        <v>78</v>
      </c>
      <c r="B266" s="87">
        <v>32.6</v>
      </c>
      <c r="C266" s="53">
        <v>32.6</v>
      </c>
      <c r="D266" s="83"/>
      <c r="E266" s="71"/>
    </row>
    <row r="267" spans="1:5" x14ac:dyDescent="0.25">
      <c r="A267" s="72" t="s">
        <v>101</v>
      </c>
      <c r="B267" s="53">
        <v>107.3</v>
      </c>
      <c r="C267" s="53">
        <v>107.3</v>
      </c>
      <c r="D267" s="83">
        <v>100.1</v>
      </c>
      <c r="E267" s="71"/>
    </row>
    <row r="268" spans="1:5" ht="15.75" x14ac:dyDescent="0.25">
      <c r="A268" s="80" t="s">
        <v>131</v>
      </c>
      <c r="B268" s="81">
        <f>B269+B270+B271+B272+B273</f>
        <v>1522.4950000000001</v>
      </c>
      <c r="C268" s="190">
        <f t="shared" ref="C268:E268" si="46">C269+C270+C271+C272+C273</f>
        <v>1513.5800000000002</v>
      </c>
      <c r="D268" s="81">
        <f t="shared" si="46"/>
        <v>1340.5990000000002</v>
      </c>
      <c r="E268" s="81">
        <f t="shared" si="46"/>
        <v>8.9149999999999991</v>
      </c>
    </row>
    <row r="269" spans="1:5" x14ac:dyDescent="0.25">
      <c r="A269" s="29" t="s">
        <v>62</v>
      </c>
      <c r="B269" s="53">
        <v>320.60000000000002</v>
      </c>
      <c r="C269" s="53">
        <v>320.60000000000002</v>
      </c>
      <c r="D269" s="83">
        <v>226.7</v>
      </c>
      <c r="E269" s="71"/>
    </row>
    <row r="270" spans="1:5" x14ac:dyDescent="0.25">
      <c r="A270" s="58" t="s">
        <v>78</v>
      </c>
      <c r="B270" s="53">
        <v>7.7</v>
      </c>
      <c r="C270" s="53">
        <v>7.7</v>
      </c>
      <c r="D270" s="83"/>
      <c r="E270" s="71"/>
    </row>
    <row r="271" spans="1:5" x14ac:dyDescent="0.25">
      <c r="A271" s="72" t="s">
        <v>101</v>
      </c>
      <c r="B271" s="53">
        <v>1174.8000000000002</v>
      </c>
      <c r="C271" s="53">
        <v>1174.8000000000002</v>
      </c>
      <c r="D271" s="83">
        <v>1113.5000000000002</v>
      </c>
      <c r="E271" s="71"/>
    </row>
    <row r="272" spans="1:5" x14ac:dyDescent="0.25">
      <c r="A272" s="72" t="s">
        <v>55</v>
      </c>
      <c r="B272" s="71">
        <v>10.48</v>
      </c>
      <c r="C272" s="189">
        <v>10.48</v>
      </c>
      <c r="D272" s="84">
        <v>0.39900000000000002</v>
      </c>
      <c r="E272" s="71"/>
    </row>
    <row r="273" spans="1:5" x14ac:dyDescent="0.25">
      <c r="A273" s="88" t="s">
        <v>66</v>
      </c>
      <c r="B273" s="71">
        <v>8.9149999999999991</v>
      </c>
      <c r="C273" s="71"/>
      <c r="D273" s="84"/>
      <c r="E273" s="71">
        <v>8.9149999999999991</v>
      </c>
    </row>
    <row r="274" spans="1:5" ht="15.75" x14ac:dyDescent="0.25">
      <c r="A274" s="80" t="s">
        <v>132</v>
      </c>
      <c r="B274" s="81">
        <f>B275+B276+B277+B278+B279</f>
        <v>1265.3649999999998</v>
      </c>
      <c r="C274" s="81">
        <f t="shared" ref="C274:E274" si="47">C275+C276+C277+C278+C279</f>
        <v>1255.837</v>
      </c>
      <c r="D274" s="81">
        <f t="shared" si="47"/>
        <v>1119.884</v>
      </c>
      <c r="E274" s="81">
        <f t="shared" si="47"/>
        <v>9.5280000000000005</v>
      </c>
    </row>
    <row r="275" spans="1:5" x14ac:dyDescent="0.25">
      <c r="A275" s="29" t="s">
        <v>62</v>
      </c>
      <c r="B275" s="53">
        <v>327.2</v>
      </c>
      <c r="C275" s="53">
        <v>327.2</v>
      </c>
      <c r="D275" s="83">
        <v>248.1</v>
      </c>
      <c r="E275" s="71"/>
    </row>
    <row r="276" spans="1:5" x14ac:dyDescent="0.25">
      <c r="A276" s="58" t="s">
        <v>78</v>
      </c>
      <c r="B276" s="53">
        <v>7.3</v>
      </c>
      <c r="C276" s="53">
        <v>7.3</v>
      </c>
      <c r="D276" s="83">
        <v>1.4</v>
      </c>
      <c r="E276" s="71"/>
    </row>
    <row r="277" spans="1:5" x14ac:dyDescent="0.25">
      <c r="A277" s="72" t="s">
        <v>101</v>
      </c>
      <c r="B277" s="53">
        <v>912.19999999999993</v>
      </c>
      <c r="C277" s="53">
        <v>910.8</v>
      </c>
      <c r="D277" s="83">
        <v>870</v>
      </c>
      <c r="E277" s="53">
        <v>1.4</v>
      </c>
    </row>
    <row r="278" spans="1:5" x14ac:dyDescent="0.25">
      <c r="A278" s="72" t="s">
        <v>55</v>
      </c>
      <c r="B278" s="71">
        <v>10.537000000000001</v>
      </c>
      <c r="C278" s="71">
        <v>10.537000000000001</v>
      </c>
      <c r="D278" s="84">
        <v>0.38400000000000001</v>
      </c>
      <c r="E278" s="71"/>
    </row>
    <row r="279" spans="1:5" x14ac:dyDescent="0.25">
      <c r="A279" s="88" t="s">
        <v>66</v>
      </c>
      <c r="B279" s="71">
        <v>8.1280000000000001</v>
      </c>
      <c r="C279" s="71"/>
      <c r="D279" s="84"/>
      <c r="E279" s="71">
        <v>8.1280000000000001</v>
      </c>
    </row>
    <row r="280" spans="1:5" ht="15.75" x14ac:dyDescent="0.25">
      <c r="A280" s="80" t="s">
        <v>133</v>
      </c>
      <c r="B280" s="81">
        <f>B281+B282+B283+B284+B285</f>
        <v>1473.6560000000002</v>
      </c>
      <c r="C280" s="81">
        <f t="shared" ref="C280:E280" si="48">C281+C282+C283+C284+C285</f>
        <v>1466.4290000000001</v>
      </c>
      <c r="D280" s="190">
        <f t="shared" si="48"/>
        <v>1305.5800000000002</v>
      </c>
      <c r="E280" s="81">
        <f t="shared" si="48"/>
        <v>7.2270000000000003</v>
      </c>
    </row>
    <row r="281" spans="1:5" x14ac:dyDescent="0.25">
      <c r="A281" s="29" t="s">
        <v>62</v>
      </c>
      <c r="B281" s="53">
        <v>321.2</v>
      </c>
      <c r="C281" s="53">
        <v>321.2</v>
      </c>
      <c r="D281" s="83">
        <v>228.79999999999998</v>
      </c>
      <c r="E281" s="71"/>
    </row>
    <row r="282" spans="1:5" x14ac:dyDescent="0.25">
      <c r="A282" s="58" t="s">
        <v>78</v>
      </c>
      <c r="B282" s="53">
        <v>6</v>
      </c>
      <c r="C282" s="53">
        <v>6</v>
      </c>
      <c r="D282" s="83"/>
      <c r="E282" s="71"/>
    </row>
    <row r="283" spans="1:5" x14ac:dyDescent="0.25">
      <c r="A283" s="72" t="s">
        <v>101</v>
      </c>
      <c r="B283" s="53">
        <v>1132</v>
      </c>
      <c r="C283" s="53">
        <v>1132</v>
      </c>
      <c r="D283" s="83">
        <v>1076.3000000000002</v>
      </c>
      <c r="E283" s="71"/>
    </row>
    <row r="284" spans="1:5" x14ac:dyDescent="0.25">
      <c r="A284" s="72" t="s">
        <v>55</v>
      </c>
      <c r="B284" s="71">
        <v>7.2290000000000001</v>
      </c>
      <c r="C284" s="71">
        <v>7.2290000000000001</v>
      </c>
      <c r="D284" s="192">
        <v>0.48</v>
      </c>
      <c r="E284" s="71"/>
    </row>
    <row r="285" spans="1:5" x14ac:dyDescent="0.25">
      <c r="A285" s="88" t="s">
        <v>66</v>
      </c>
      <c r="B285" s="71">
        <v>7.2270000000000003</v>
      </c>
      <c r="C285" s="71"/>
      <c r="D285" s="84"/>
      <c r="E285" s="71">
        <v>7.2270000000000003</v>
      </c>
    </row>
    <row r="286" spans="1:5" ht="15.75" x14ac:dyDescent="0.25">
      <c r="A286" s="80" t="s">
        <v>134</v>
      </c>
      <c r="B286" s="81">
        <f>B287+B288+B289+B290+B291</f>
        <v>1518.7639999999999</v>
      </c>
      <c r="C286" s="81">
        <f t="shared" ref="C286:E286" si="49">C287+C288+C289+C290+C291</f>
        <v>1509.6949999999999</v>
      </c>
      <c r="D286" s="82">
        <f t="shared" si="49"/>
        <v>1328.3999999999999</v>
      </c>
      <c r="E286" s="81">
        <f t="shared" si="49"/>
        <v>9.0690000000000008</v>
      </c>
    </row>
    <row r="287" spans="1:5" x14ac:dyDescent="0.25">
      <c r="A287" s="29" t="s">
        <v>62</v>
      </c>
      <c r="B287" s="53">
        <v>309</v>
      </c>
      <c r="C287" s="53">
        <v>309</v>
      </c>
      <c r="D287" s="83">
        <v>226.8</v>
      </c>
      <c r="E287" s="71"/>
    </row>
    <row r="288" spans="1:5" x14ac:dyDescent="0.25">
      <c r="A288" s="58" t="s">
        <v>78</v>
      </c>
      <c r="B288" s="53">
        <v>3.9</v>
      </c>
      <c r="C288" s="53">
        <v>3.9</v>
      </c>
      <c r="D288" s="83"/>
      <c r="E288" s="71"/>
    </row>
    <row r="289" spans="1:5" x14ac:dyDescent="0.25">
      <c r="A289" s="72" t="s">
        <v>101</v>
      </c>
      <c r="B289" s="53">
        <v>1184.6999999999998</v>
      </c>
      <c r="C289" s="53">
        <v>1184.6999999999998</v>
      </c>
      <c r="D289" s="83">
        <v>1101.5999999999999</v>
      </c>
      <c r="E289" s="71"/>
    </row>
    <row r="290" spans="1:5" x14ac:dyDescent="0.25">
      <c r="A290" s="72" t="s">
        <v>55</v>
      </c>
      <c r="B290" s="71">
        <v>12.095000000000001</v>
      </c>
      <c r="C290" s="71">
        <v>12.095000000000001</v>
      </c>
      <c r="D290" s="83"/>
      <c r="E290" s="71"/>
    </row>
    <row r="291" spans="1:5" x14ac:dyDescent="0.25">
      <c r="A291" s="88" t="s">
        <v>66</v>
      </c>
      <c r="B291" s="71">
        <v>9.0690000000000008</v>
      </c>
      <c r="C291" s="71">
        <v>0</v>
      </c>
      <c r="D291" s="83"/>
      <c r="E291" s="71">
        <v>9.0690000000000008</v>
      </c>
    </row>
    <row r="292" spans="1:5" ht="15.75" x14ac:dyDescent="0.25">
      <c r="A292" s="80" t="s">
        <v>135</v>
      </c>
      <c r="B292" s="81">
        <f>B293+B294+B295+B296+B297</f>
        <v>1210.5630000000001</v>
      </c>
      <c r="C292" s="81">
        <f t="shared" ref="C292:E292" si="50">C293+C294+C295+C296+C297</f>
        <v>1194.7640000000001</v>
      </c>
      <c r="D292" s="81">
        <f t="shared" si="50"/>
        <v>1036.415</v>
      </c>
      <c r="E292" s="81">
        <f t="shared" si="50"/>
        <v>15.798999999999999</v>
      </c>
    </row>
    <row r="293" spans="1:5" x14ac:dyDescent="0.25">
      <c r="A293" s="29" t="s">
        <v>62</v>
      </c>
      <c r="B293" s="53">
        <v>332</v>
      </c>
      <c r="C293" s="53">
        <v>325</v>
      </c>
      <c r="D293" s="83">
        <v>225.7</v>
      </c>
      <c r="E293" s="53">
        <v>7</v>
      </c>
    </row>
    <row r="294" spans="1:5" x14ac:dyDescent="0.25">
      <c r="A294" s="58" t="s">
        <v>78</v>
      </c>
      <c r="B294" s="53">
        <v>5</v>
      </c>
      <c r="C294" s="53">
        <v>5</v>
      </c>
      <c r="D294" s="83"/>
      <c r="E294" s="71"/>
    </row>
    <row r="295" spans="1:5" x14ac:dyDescent="0.25">
      <c r="A295" s="72" t="s">
        <v>101</v>
      </c>
      <c r="B295" s="53">
        <v>852.30000000000007</v>
      </c>
      <c r="C295" s="53">
        <v>852.30000000000007</v>
      </c>
      <c r="D295" s="83">
        <v>810.4</v>
      </c>
      <c r="E295" s="71"/>
    </row>
    <row r="296" spans="1:5" x14ac:dyDescent="0.25">
      <c r="A296" s="89" t="s">
        <v>136</v>
      </c>
      <c r="B296" s="71">
        <v>12.463999999999999</v>
      </c>
      <c r="C296" s="71">
        <v>12.463999999999999</v>
      </c>
      <c r="D296" s="84">
        <v>0.315</v>
      </c>
      <c r="E296" s="71"/>
    </row>
    <row r="297" spans="1:5" x14ac:dyDescent="0.25">
      <c r="A297" s="88" t="s">
        <v>66</v>
      </c>
      <c r="B297" s="71">
        <v>8.7989999999999995</v>
      </c>
      <c r="C297" s="71"/>
      <c r="D297" s="83"/>
      <c r="E297" s="71">
        <v>8.7989999999999995</v>
      </c>
    </row>
    <row r="298" spans="1:5" ht="15.75" x14ac:dyDescent="0.25">
      <c r="A298" s="67" t="s">
        <v>137</v>
      </c>
      <c r="B298" s="81">
        <f>B299+B300+B301+B302+B303+B304</f>
        <v>1605.874</v>
      </c>
      <c r="C298" s="81">
        <f t="shared" ref="C298:E298" si="51">C299+C300+C301+C302+C303+C304</f>
        <v>1574.9159999999999</v>
      </c>
      <c r="D298" s="81">
        <f t="shared" si="51"/>
        <v>1241.116</v>
      </c>
      <c r="E298" s="81">
        <f t="shared" si="51"/>
        <v>30.958000000000002</v>
      </c>
    </row>
    <row r="299" spans="1:5" x14ac:dyDescent="0.25">
      <c r="A299" s="29" t="s">
        <v>62</v>
      </c>
      <c r="B299" s="53">
        <v>62.5</v>
      </c>
      <c r="C299" s="53">
        <v>62.5</v>
      </c>
      <c r="D299" s="83">
        <v>22</v>
      </c>
      <c r="E299" s="71"/>
    </row>
    <row r="300" spans="1:5" x14ac:dyDescent="0.25">
      <c r="A300" s="58" t="s">
        <v>78</v>
      </c>
      <c r="B300" s="53">
        <v>7.9</v>
      </c>
      <c r="C300" s="53">
        <v>1.9</v>
      </c>
      <c r="D300" s="83"/>
      <c r="E300" s="53">
        <v>6</v>
      </c>
    </row>
    <row r="301" spans="1:5" x14ac:dyDescent="0.25">
      <c r="A301" s="72" t="s">
        <v>101</v>
      </c>
      <c r="B301" s="53">
        <v>825.00000000000011</v>
      </c>
      <c r="C301" s="53">
        <v>819.40000000000009</v>
      </c>
      <c r="D301" s="83">
        <v>777.1</v>
      </c>
      <c r="E301" s="53">
        <v>5.6</v>
      </c>
    </row>
    <row r="302" spans="1:5" ht="25.5" x14ac:dyDescent="0.25">
      <c r="A302" s="29" t="s">
        <v>138</v>
      </c>
      <c r="B302" s="53">
        <v>701.7</v>
      </c>
      <c r="C302" s="53">
        <v>690.7</v>
      </c>
      <c r="D302" s="83">
        <v>441.6</v>
      </c>
      <c r="E302" s="53">
        <v>11</v>
      </c>
    </row>
    <row r="303" spans="1:5" x14ac:dyDescent="0.25">
      <c r="A303" s="89" t="s">
        <v>136</v>
      </c>
      <c r="B303" s="71">
        <v>0.41599999999999998</v>
      </c>
      <c r="C303" s="71">
        <v>0.41599999999999998</v>
      </c>
      <c r="D303" s="84">
        <v>0.41599999999999998</v>
      </c>
      <c r="E303" s="71"/>
    </row>
    <row r="304" spans="1:5" x14ac:dyDescent="0.25">
      <c r="A304" s="88" t="s">
        <v>66</v>
      </c>
      <c r="B304" s="71">
        <v>8.3580000000000005</v>
      </c>
      <c r="C304" s="71"/>
      <c r="D304" s="84"/>
      <c r="E304" s="71">
        <v>8.3580000000000005</v>
      </c>
    </row>
    <row r="305" spans="1:5" ht="15.75" x14ac:dyDescent="0.25">
      <c r="A305" s="80" t="s">
        <v>139</v>
      </c>
      <c r="B305" s="81">
        <f>B306+B307+B308+B309</f>
        <v>1422.568</v>
      </c>
      <c r="C305" s="81">
        <f t="shared" ref="C305:E305" si="52">C306+C307+C308+C309</f>
        <v>1415.7679999999998</v>
      </c>
      <c r="D305" s="82">
        <f t="shared" si="52"/>
        <v>1264.5999999999999</v>
      </c>
      <c r="E305" s="82">
        <f t="shared" si="52"/>
        <v>6.8</v>
      </c>
    </row>
    <row r="306" spans="1:5" x14ac:dyDescent="0.25">
      <c r="A306" s="29" t="s">
        <v>62</v>
      </c>
      <c r="B306" s="53">
        <v>329.2</v>
      </c>
      <c r="C306" s="53">
        <v>329.2</v>
      </c>
      <c r="D306" s="83">
        <v>244.6</v>
      </c>
      <c r="E306" s="71"/>
    </row>
    <row r="307" spans="1:5" x14ac:dyDescent="0.25">
      <c r="A307" s="58" t="s">
        <v>78</v>
      </c>
      <c r="B307" s="53">
        <v>7.5</v>
      </c>
      <c r="C307" s="53">
        <v>7.5</v>
      </c>
      <c r="D307" s="83">
        <v>2.4</v>
      </c>
      <c r="E307" s="71"/>
    </row>
    <row r="308" spans="1:5" x14ac:dyDescent="0.25">
      <c r="A308" s="72" t="s">
        <v>101</v>
      </c>
      <c r="B308" s="53">
        <v>1080.7</v>
      </c>
      <c r="C308" s="53">
        <v>1073.8999999999999</v>
      </c>
      <c r="D308" s="83">
        <v>1017.6</v>
      </c>
      <c r="E308" s="53">
        <v>6.8</v>
      </c>
    </row>
    <row r="309" spans="1:5" x14ac:dyDescent="0.25">
      <c r="A309" s="89" t="s">
        <v>136</v>
      </c>
      <c r="B309" s="71">
        <v>5.1680000000000001</v>
      </c>
      <c r="C309" s="71">
        <v>5.1680000000000001</v>
      </c>
      <c r="D309" s="84"/>
      <c r="E309" s="71"/>
    </row>
    <row r="310" spans="1:5" x14ac:dyDescent="0.25">
      <c r="A310" s="82" t="s">
        <v>140</v>
      </c>
      <c r="B310" s="81">
        <f>B311+B312+B313+B314+B315</f>
        <v>781.42200000000003</v>
      </c>
      <c r="C310" s="81">
        <f t="shared" ref="C310:E310" si="53">C311+C312+C313+C314+C315</f>
        <v>774.27800000000002</v>
      </c>
      <c r="D310" s="82">
        <f t="shared" si="53"/>
        <v>662.40000000000009</v>
      </c>
      <c r="E310" s="81">
        <f t="shared" si="53"/>
        <v>7.1440000000000001</v>
      </c>
    </row>
    <row r="311" spans="1:5" x14ac:dyDescent="0.25">
      <c r="A311" s="29" t="s">
        <v>62</v>
      </c>
      <c r="B311" s="53">
        <v>245.60000000000002</v>
      </c>
      <c r="C311" s="53">
        <v>245.60000000000002</v>
      </c>
      <c r="D311" s="83">
        <v>171.20000000000002</v>
      </c>
      <c r="E311" s="53"/>
    </row>
    <row r="312" spans="1:5" x14ac:dyDescent="0.25">
      <c r="A312" s="58" t="s">
        <v>78</v>
      </c>
      <c r="B312" s="53">
        <v>4.9000000000000004</v>
      </c>
      <c r="C312" s="53">
        <v>4.9000000000000004</v>
      </c>
      <c r="D312" s="83">
        <v>1.1000000000000001</v>
      </c>
      <c r="E312" s="53"/>
    </row>
    <row r="313" spans="1:5" x14ac:dyDescent="0.25">
      <c r="A313" s="72" t="s">
        <v>101</v>
      </c>
      <c r="B313" s="53">
        <v>517</v>
      </c>
      <c r="C313" s="53">
        <v>517</v>
      </c>
      <c r="D313" s="83">
        <v>490.1</v>
      </c>
      <c r="E313" s="53"/>
    </row>
    <row r="314" spans="1:5" x14ac:dyDescent="0.25">
      <c r="A314" s="89" t="s">
        <v>136</v>
      </c>
      <c r="B314" s="71">
        <v>6.7780000000000005</v>
      </c>
      <c r="C314" s="71">
        <v>6.7780000000000005</v>
      </c>
      <c r="D314" s="84"/>
      <c r="E314" s="53"/>
    </row>
    <row r="315" spans="1:5" x14ac:dyDescent="0.25">
      <c r="A315" s="88" t="s">
        <v>66</v>
      </c>
      <c r="B315" s="71">
        <v>7.1440000000000001</v>
      </c>
      <c r="C315" s="71"/>
      <c r="D315" s="84"/>
      <c r="E315" s="71">
        <v>7.1440000000000001</v>
      </c>
    </row>
    <row r="316" spans="1:5" ht="15.75" x14ac:dyDescent="0.25">
      <c r="A316" s="80" t="s">
        <v>141</v>
      </c>
      <c r="B316" s="81">
        <f>B317+B318+B319+B320+B321</f>
        <v>917.69799999999998</v>
      </c>
      <c r="C316" s="81">
        <f t="shared" ref="C316:E316" si="54">C317+C318+C319+C320+C321</f>
        <v>909.47299999999996</v>
      </c>
      <c r="D316" s="81">
        <f t="shared" si="54"/>
        <v>772.27300000000002</v>
      </c>
      <c r="E316" s="81">
        <f t="shared" si="54"/>
        <v>8.2249999999999996</v>
      </c>
    </row>
    <row r="317" spans="1:5" x14ac:dyDescent="0.25">
      <c r="A317" s="29" t="s">
        <v>62</v>
      </c>
      <c r="B317" s="53">
        <v>276.8</v>
      </c>
      <c r="C317" s="53">
        <v>276.8</v>
      </c>
      <c r="D317" s="83">
        <v>209.8</v>
      </c>
      <c r="E317" s="71"/>
    </row>
    <row r="318" spans="1:5" x14ac:dyDescent="0.25">
      <c r="A318" s="58" t="s">
        <v>78</v>
      </c>
      <c r="B318" s="53">
        <v>45.4</v>
      </c>
      <c r="C318" s="53">
        <v>45.4</v>
      </c>
      <c r="D318" s="83">
        <v>16.7</v>
      </c>
      <c r="E318" s="71"/>
    </row>
    <row r="319" spans="1:5" x14ac:dyDescent="0.25">
      <c r="A319" s="72" t="s">
        <v>101</v>
      </c>
      <c r="B319" s="53">
        <v>586.9</v>
      </c>
      <c r="C319" s="53">
        <v>586.9</v>
      </c>
      <c r="D319" s="83">
        <v>545.4</v>
      </c>
      <c r="E319" s="71"/>
    </row>
    <row r="320" spans="1:5" x14ac:dyDescent="0.25">
      <c r="A320" s="89" t="s">
        <v>136</v>
      </c>
      <c r="B320" s="71">
        <v>0.373</v>
      </c>
      <c r="C320" s="71">
        <v>0.373</v>
      </c>
      <c r="D320" s="84">
        <v>0.373</v>
      </c>
      <c r="E320" s="71"/>
    </row>
    <row r="321" spans="1:5" x14ac:dyDescent="0.25">
      <c r="A321" s="88" t="s">
        <v>66</v>
      </c>
      <c r="B321" s="71">
        <v>8.2249999999999996</v>
      </c>
      <c r="C321" s="71"/>
      <c r="D321" s="84"/>
      <c r="E321" s="71">
        <v>8.2249999999999996</v>
      </c>
    </row>
    <row r="322" spans="1:5" ht="15.75" x14ac:dyDescent="0.25">
      <c r="A322" s="80" t="s">
        <v>142</v>
      </c>
      <c r="B322" s="81">
        <f>SUM(B323:B328)</f>
        <v>963.68700000000001</v>
      </c>
      <c r="C322" s="82">
        <f t="shared" ref="C322:E322" si="55">SUM(C323:C328)</f>
        <v>953.9</v>
      </c>
      <c r="D322" s="82">
        <f t="shared" si="55"/>
        <v>851.2</v>
      </c>
      <c r="E322" s="81">
        <f t="shared" si="55"/>
        <v>9.7870000000000008</v>
      </c>
    </row>
    <row r="323" spans="1:5" x14ac:dyDescent="0.25">
      <c r="A323" s="29" t="s">
        <v>62</v>
      </c>
      <c r="B323" s="53">
        <v>286.7</v>
      </c>
      <c r="C323" s="53">
        <v>286.7</v>
      </c>
      <c r="D323" s="83">
        <v>226.20000000000002</v>
      </c>
      <c r="E323" s="71"/>
    </row>
    <row r="324" spans="1:5" x14ac:dyDescent="0.25">
      <c r="A324" s="58" t="s">
        <v>78</v>
      </c>
      <c r="B324" s="53">
        <v>7.3000000000000007</v>
      </c>
      <c r="C324" s="53">
        <v>7.3000000000000007</v>
      </c>
      <c r="D324" s="83">
        <v>1.1000000000000001</v>
      </c>
      <c r="E324" s="71"/>
    </row>
    <row r="325" spans="1:5" ht="25.5" x14ac:dyDescent="0.25">
      <c r="A325" s="29" t="s">
        <v>143</v>
      </c>
      <c r="B325" s="53">
        <v>18.5</v>
      </c>
      <c r="C325" s="53">
        <v>18.5</v>
      </c>
      <c r="D325" s="83">
        <v>6.9</v>
      </c>
      <c r="E325" s="71"/>
    </row>
    <row r="326" spans="1:5" x14ac:dyDescent="0.25">
      <c r="A326" s="72" t="s">
        <v>101</v>
      </c>
      <c r="B326" s="53">
        <v>642.70000000000005</v>
      </c>
      <c r="C326" s="53">
        <v>641.4</v>
      </c>
      <c r="D326" s="83">
        <v>617</v>
      </c>
      <c r="E326" s="53">
        <v>1.3</v>
      </c>
    </row>
    <row r="327" spans="1:5" x14ac:dyDescent="0.25">
      <c r="A327" s="89" t="s">
        <v>136</v>
      </c>
      <c r="B327" s="71"/>
      <c r="C327" s="71"/>
      <c r="D327" s="84"/>
      <c r="E327" s="71"/>
    </row>
    <row r="328" spans="1:5" x14ac:dyDescent="0.25">
      <c r="A328" s="88" t="s">
        <v>66</v>
      </c>
      <c r="B328" s="71">
        <v>8.4870000000000001</v>
      </c>
      <c r="C328" s="71"/>
      <c r="D328" s="84"/>
      <c r="E328" s="71">
        <v>8.4870000000000001</v>
      </c>
    </row>
    <row r="329" spans="1:5" ht="15.75" x14ac:dyDescent="0.25">
      <c r="A329" s="80" t="s">
        <v>144</v>
      </c>
      <c r="B329" s="81">
        <f>B330+B331+B332+B333+B334</f>
        <v>1425.634</v>
      </c>
      <c r="C329" s="81">
        <f t="shared" ref="C329:E329" si="56">C330+C331+C332+C333+C334</f>
        <v>1411.5860000000002</v>
      </c>
      <c r="D329" s="81">
        <f t="shared" si="56"/>
        <v>1260.2860000000001</v>
      </c>
      <c r="E329" s="81">
        <f t="shared" si="56"/>
        <v>14.048000000000002</v>
      </c>
    </row>
    <row r="330" spans="1:5" x14ac:dyDescent="0.25">
      <c r="A330" s="29" t="s">
        <v>62</v>
      </c>
      <c r="B330" s="53">
        <v>341.8</v>
      </c>
      <c r="C330" s="53">
        <v>341.8</v>
      </c>
      <c r="D330" s="83">
        <v>253.70000000000002</v>
      </c>
      <c r="E330" s="71"/>
    </row>
    <row r="331" spans="1:5" x14ac:dyDescent="0.25">
      <c r="A331" s="58" t="s">
        <v>78</v>
      </c>
      <c r="B331" s="53">
        <v>6.1</v>
      </c>
      <c r="C331" s="53">
        <v>6.1</v>
      </c>
      <c r="D331" s="83">
        <v>2</v>
      </c>
      <c r="E331" s="71"/>
    </row>
    <row r="332" spans="1:5" x14ac:dyDescent="0.25">
      <c r="A332" s="72" t="s">
        <v>101</v>
      </c>
      <c r="B332" s="53">
        <v>1068.8999999999999</v>
      </c>
      <c r="C332" s="53">
        <v>1063.2</v>
      </c>
      <c r="D332" s="83">
        <v>1004.0999999999999</v>
      </c>
      <c r="E332" s="53">
        <v>5.7</v>
      </c>
    </row>
    <row r="333" spans="1:5" x14ac:dyDescent="0.25">
      <c r="A333" s="89" t="s">
        <v>136</v>
      </c>
      <c r="B333" s="71">
        <v>0.48599999999999999</v>
      </c>
      <c r="C333" s="71">
        <v>0.48599999999999999</v>
      </c>
      <c r="D333" s="84">
        <v>0.48599999999999999</v>
      </c>
      <c r="E333" s="71"/>
    </row>
    <row r="334" spans="1:5" x14ac:dyDescent="0.25">
      <c r="A334" s="88" t="s">
        <v>66</v>
      </c>
      <c r="B334" s="71">
        <v>8.3480000000000008</v>
      </c>
      <c r="C334" s="71"/>
      <c r="D334" s="84"/>
      <c r="E334" s="71">
        <v>8.3480000000000008</v>
      </c>
    </row>
    <row r="335" spans="1:5" x14ac:dyDescent="0.25">
      <c r="A335" s="82" t="s">
        <v>145</v>
      </c>
      <c r="B335" s="81">
        <f>B336+B337+B338+B339+B340+B341</f>
        <v>1807.2669999999998</v>
      </c>
      <c r="C335" s="81">
        <f t="shared" ref="C335:E335" si="57">C336+C337+C338+C339+C340+C341</f>
        <v>1797.5419999999999</v>
      </c>
      <c r="D335" s="81">
        <f t="shared" si="57"/>
        <v>1583.4550000000002</v>
      </c>
      <c r="E335" s="81">
        <f t="shared" si="57"/>
        <v>9.7249999999999996</v>
      </c>
    </row>
    <row r="336" spans="1:5" x14ac:dyDescent="0.25">
      <c r="A336" s="29" t="s">
        <v>62</v>
      </c>
      <c r="B336" s="53">
        <v>295.3</v>
      </c>
      <c r="C336" s="53">
        <v>295.3</v>
      </c>
      <c r="D336" s="83">
        <v>233.5</v>
      </c>
      <c r="E336" s="71"/>
    </row>
    <row r="337" spans="1:5" x14ac:dyDescent="0.25">
      <c r="A337" s="58" t="s">
        <v>78</v>
      </c>
      <c r="B337" s="53">
        <v>31.799999999999997</v>
      </c>
      <c r="C337" s="53">
        <v>31.799999999999997</v>
      </c>
      <c r="D337" s="83">
        <v>10.199999999999999</v>
      </c>
      <c r="E337" s="71"/>
    </row>
    <row r="338" spans="1:5" x14ac:dyDescent="0.25">
      <c r="A338" s="72" t="s">
        <v>101</v>
      </c>
      <c r="B338" s="53">
        <v>1306</v>
      </c>
      <c r="C338" s="53">
        <v>1304.5</v>
      </c>
      <c r="D338" s="83">
        <v>1250.2</v>
      </c>
      <c r="E338" s="53">
        <v>1.5</v>
      </c>
    </row>
    <row r="339" spans="1:5" ht="25.5" x14ac:dyDescent="0.25">
      <c r="A339" s="29" t="s">
        <v>146</v>
      </c>
      <c r="B339" s="53">
        <v>149.30000000000001</v>
      </c>
      <c r="C339" s="53">
        <v>149.30000000000001</v>
      </c>
      <c r="D339" s="83">
        <v>89</v>
      </c>
      <c r="E339" s="71"/>
    </row>
    <row r="340" spans="1:5" x14ac:dyDescent="0.25">
      <c r="A340" s="89" t="s">
        <v>136</v>
      </c>
      <c r="B340" s="71">
        <v>16.641999999999999</v>
      </c>
      <c r="C340" s="71">
        <v>16.641999999999999</v>
      </c>
      <c r="D340" s="84">
        <v>0.55500000000000005</v>
      </c>
      <c r="E340" s="71"/>
    </row>
    <row r="341" spans="1:5" x14ac:dyDescent="0.25">
      <c r="A341" s="88" t="s">
        <v>66</v>
      </c>
      <c r="B341" s="71">
        <v>8.2249999999999996</v>
      </c>
      <c r="C341" s="71"/>
      <c r="D341" s="84"/>
      <c r="E341" s="71">
        <v>8.2249999999999996</v>
      </c>
    </row>
    <row r="342" spans="1:5" ht="15.75" x14ac:dyDescent="0.25">
      <c r="A342" s="80" t="s">
        <v>147</v>
      </c>
      <c r="B342" s="81">
        <f>B343+B344+B345+B346+B347</f>
        <v>1825.8570000000002</v>
      </c>
      <c r="C342" s="82">
        <f t="shared" ref="C342:E342" si="58">C343+C344+C345+C346+C347</f>
        <v>1817.4</v>
      </c>
      <c r="D342" s="82">
        <f t="shared" si="58"/>
        <v>1546.9</v>
      </c>
      <c r="E342" s="81">
        <f t="shared" si="58"/>
        <v>8.4570000000000007</v>
      </c>
    </row>
    <row r="343" spans="1:5" x14ac:dyDescent="0.25">
      <c r="A343" s="29" t="s">
        <v>62</v>
      </c>
      <c r="B343" s="53">
        <v>815.5</v>
      </c>
      <c r="C343" s="53">
        <v>815.5</v>
      </c>
      <c r="D343" s="83">
        <v>636.19999999999993</v>
      </c>
      <c r="E343" s="71"/>
    </row>
    <row r="344" spans="1:5" x14ac:dyDescent="0.25">
      <c r="A344" s="58" t="s">
        <v>78</v>
      </c>
      <c r="B344" s="53">
        <v>64</v>
      </c>
      <c r="C344" s="53">
        <v>64</v>
      </c>
      <c r="D344" s="83">
        <v>21.2</v>
      </c>
      <c r="E344" s="71"/>
    </row>
    <row r="345" spans="1:5" x14ac:dyDescent="0.25">
      <c r="A345" s="72" t="s">
        <v>101</v>
      </c>
      <c r="B345" s="53">
        <v>937.90000000000009</v>
      </c>
      <c r="C345" s="53">
        <v>937.90000000000009</v>
      </c>
      <c r="D345" s="83">
        <v>889.50000000000011</v>
      </c>
      <c r="E345" s="71"/>
    </row>
    <row r="346" spans="1:5" x14ac:dyDescent="0.25">
      <c r="A346" s="89" t="s">
        <v>136</v>
      </c>
      <c r="B346" s="71"/>
      <c r="C346" s="71"/>
      <c r="D346" s="84"/>
      <c r="E346" s="71"/>
    </row>
    <row r="347" spans="1:5" x14ac:dyDescent="0.25">
      <c r="A347" s="88" t="s">
        <v>66</v>
      </c>
      <c r="B347" s="71">
        <v>8.4570000000000007</v>
      </c>
      <c r="C347" s="71"/>
      <c r="D347" s="84"/>
      <c r="E347" s="71">
        <v>8.4570000000000007</v>
      </c>
    </row>
    <row r="348" spans="1:5" ht="15.75" x14ac:dyDescent="0.25">
      <c r="A348" s="80" t="s">
        <v>148</v>
      </c>
      <c r="B348" s="81">
        <f>B349+B350+B351+B352+B353</f>
        <v>1495.6929999999998</v>
      </c>
      <c r="C348" s="81">
        <f t="shared" ref="C348:E348" si="59">C349+C350+C351+C352+C353</f>
        <v>1485.0489999999998</v>
      </c>
      <c r="D348" s="81">
        <f t="shared" si="59"/>
        <v>1324.1489999999999</v>
      </c>
      <c r="E348" s="81">
        <f t="shared" si="59"/>
        <v>10.644000000000002</v>
      </c>
    </row>
    <row r="349" spans="1:5" x14ac:dyDescent="0.25">
      <c r="A349" s="29" t="s">
        <v>62</v>
      </c>
      <c r="B349" s="53">
        <v>382.09999999999997</v>
      </c>
      <c r="C349" s="53">
        <v>382.09999999999997</v>
      </c>
      <c r="D349" s="83">
        <v>285.5</v>
      </c>
      <c r="E349" s="71"/>
    </row>
    <row r="350" spans="1:5" x14ac:dyDescent="0.25">
      <c r="A350" s="58" t="s">
        <v>78</v>
      </c>
      <c r="B350" s="53">
        <v>10.7</v>
      </c>
      <c r="C350" s="53">
        <v>10.7</v>
      </c>
      <c r="D350" s="83">
        <v>2.5</v>
      </c>
      <c r="E350" s="71"/>
    </row>
    <row r="351" spans="1:5" x14ac:dyDescent="0.25">
      <c r="A351" s="72" t="s">
        <v>101</v>
      </c>
      <c r="B351" s="53">
        <v>1093.8</v>
      </c>
      <c r="C351" s="53">
        <v>1091.5999999999999</v>
      </c>
      <c r="D351" s="83">
        <v>1035.5</v>
      </c>
      <c r="E351" s="53">
        <v>2.2000000000000002</v>
      </c>
    </row>
    <row r="352" spans="1:5" x14ac:dyDescent="0.25">
      <c r="A352" s="89" t="s">
        <v>136</v>
      </c>
      <c r="B352" s="71">
        <v>0.64900000000000002</v>
      </c>
      <c r="C352" s="71">
        <v>0.64900000000000002</v>
      </c>
      <c r="D352" s="84">
        <v>0.64900000000000002</v>
      </c>
      <c r="E352" s="71"/>
    </row>
    <row r="353" spans="1:5" x14ac:dyDescent="0.25">
      <c r="A353" s="88" t="s">
        <v>66</v>
      </c>
      <c r="B353" s="71">
        <v>8.4440000000000008</v>
      </c>
      <c r="C353" s="71"/>
      <c r="D353" s="84"/>
      <c r="E353" s="71">
        <v>8.4440000000000008</v>
      </c>
    </row>
    <row r="354" spans="1:5" ht="15.75" x14ac:dyDescent="0.25">
      <c r="A354" s="80" t="s">
        <v>149</v>
      </c>
      <c r="B354" s="81">
        <f>B355+B356+B357+B358+B359</f>
        <v>904.67700000000002</v>
      </c>
      <c r="C354" s="82">
        <f t="shared" ref="C354:E354" si="60">C355+C356+C357+C358+C359</f>
        <v>897.1</v>
      </c>
      <c r="D354" s="82">
        <f t="shared" si="60"/>
        <v>778.7</v>
      </c>
      <c r="E354" s="81">
        <f t="shared" si="60"/>
        <v>7.577</v>
      </c>
    </row>
    <row r="355" spans="1:5" x14ac:dyDescent="0.25">
      <c r="A355" s="29" t="s">
        <v>62</v>
      </c>
      <c r="B355" s="53">
        <v>291.7</v>
      </c>
      <c r="C355" s="53">
        <v>291.7</v>
      </c>
      <c r="D355" s="83">
        <v>212.10000000000002</v>
      </c>
      <c r="E355" s="71"/>
    </row>
    <row r="356" spans="1:5" x14ac:dyDescent="0.25">
      <c r="A356" s="58" t="s">
        <v>78</v>
      </c>
      <c r="B356" s="53">
        <v>4.8</v>
      </c>
      <c r="C356" s="53">
        <v>4.8</v>
      </c>
      <c r="D356" s="83">
        <v>1.2</v>
      </c>
      <c r="E356" s="71"/>
    </row>
    <row r="357" spans="1:5" x14ac:dyDescent="0.25">
      <c r="A357" s="72" t="s">
        <v>101</v>
      </c>
      <c r="B357" s="53">
        <v>595.9</v>
      </c>
      <c r="C357" s="53">
        <v>595.6</v>
      </c>
      <c r="D357" s="83">
        <v>565.4</v>
      </c>
      <c r="E357" s="53">
        <v>0.29999999999999982</v>
      </c>
    </row>
    <row r="358" spans="1:5" x14ac:dyDescent="0.25">
      <c r="A358" s="89" t="s">
        <v>136</v>
      </c>
      <c r="B358" s="53">
        <v>5</v>
      </c>
      <c r="C358" s="53">
        <v>5</v>
      </c>
      <c r="D358" s="83"/>
      <c r="E358" s="71"/>
    </row>
    <row r="359" spans="1:5" x14ac:dyDescent="0.25">
      <c r="A359" s="88" t="s">
        <v>66</v>
      </c>
      <c r="B359" s="71">
        <v>7.2770000000000001</v>
      </c>
      <c r="C359" s="71"/>
      <c r="D359" s="84"/>
      <c r="E359" s="71">
        <v>7.2770000000000001</v>
      </c>
    </row>
    <row r="360" spans="1:5" ht="15.75" x14ac:dyDescent="0.25">
      <c r="A360" s="80" t="s">
        <v>150</v>
      </c>
      <c r="B360" s="81">
        <f>B361+B362+B363+B364+B365</f>
        <v>1175.9710000000002</v>
      </c>
      <c r="C360" s="81">
        <f t="shared" ref="C360:E360" si="61">C361+C362+C363+C364+C365</f>
        <v>1167.8490000000002</v>
      </c>
      <c r="D360" s="81">
        <f t="shared" si="61"/>
        <v>1027.5159999999998</v>
      </c>
      <c r="E360" s="81">
        <f t="shared" si="61"/>
        <v>8.1219999999999999</v>
      </c>
    </row>
    <row r="361" spans="1:5" x14ac:dyDescent="0.25">
      <c r="A361" s="29" t="s">
        <v>62</v>
      </c>
      <c r="B361" s="53">
        <v>306.40000000000003</v>
      </c>
      <c r="C361" s="53">
        <v>306.40000000000003</v>
      </c>
      <c r="D361" s="83">
        <v>237.3</v>
      </c>
      <c r="E361" s="71"/>
    </row>
    <row r="362" spans="1:5" x14ac:dyDescent="0.25">
      <c r="A362" s="58" t="s">
        <v>78</v>
      </c>
      <c r="B362" s="53">
        <v>8.8000000000000007</v>
      </c>
      <c r="C362" s="53">
        <v>8.8000000000000007</v>
      </c>
      <c r="D362" s="83">
        <v>1</v>
      </c>
      <c r="E362" s="71"/>
    </row>
    <row r="363" spans="1:5" x14ac:dyDescent="0.25">
      <c r="A363" s="72" t="s">
        <v>101</v>
      </c>
      <c r="B363" s="53">
        <v>843.5</v>
      </c>
      <c r="C363" s="53">
        <v>843.5</v>
      </c>
      <c r="D363" s="83">
        <v>789</v>
      </c>
      <c r="E363" s="71"/>
    </row>
    <row r="364" spans="1:5" x14ac:dyDescent="0.25">
      <c r="A364" s="89" t="s">
        <v>136</v>
      </c>
      <c r="B364" s="71">
        <v>9.1490000000000009</v>
      </c>
      <c r="C364" s="71">
        <v>9.1490000000000009</v>
      </c>
      <c r="D364" s="84">
        <v>0.216</v>
      </c>
      <c r="E364" s="71"/>
    </row>
    <row r="365" spans="1:5" x14ac:dyDescent="0.25">
      <c r="A365" s="88" t="s">
        <v>66</v>
      </c>
      <c r="B365" s="71">
        <v>8.1219999999999999</v>
      </c>
      <c r="C365" s="71"/>
      <c r="D365" s="84"/>
      <c r="E365" s="71">
        <v>8.1219999999999999</v>
      </c>
    </row>
    <row r="366" spans="1:5" ht="15.75" x14ac:dyDescent="0.25">
      <c r="A366" s="80" t="s">
        <v>151</v>
      </c>
      <c r="B366" s="81">
        <f>B367+B368+B369+B370+B371</f>
        <v>1124.8270000000002</v>
      </c>
      <c r="C366" s="81">
        <f t="shared" ref="C366:E366" si="62">C367+C368+C369+C370+C371</f>
        <v>1116.7150000000001</v>
      </c>
      <c r="D366" s="81">
        <f t="shared" si="62"/>
        <v>978.11500000000012</v>
      </c>
      <c r="E366" s="81">
        <f t="shared" si="62"/>
        <v>8.1120000000000001</v>
      </c>
    </row>
    <row r="367" spans="1:5" x14ac:dyDescent="0.25">
      <c r="A367" s="29" t="s">
        <v>62</v>
      </c>
      <c r="B367" s="53">
        <v>342</v>
      </c>
      <c r="C367" s="53">
        <v>342</v>
      </c>
      <c r="D367" s="83">
        <v>245.8</v>
      </c>
      <c r="E367" s="71"/>
    </row>
    <row r="368" spans="1:5" x14ac:dyDescent="0.25">
      <c r="A368" s="58" t="s">
        <v>78</v>
      </c>
      <c r="B368" s="53">
        <v>6.9</v>
      </c>
      <c r="C368" s="53">
        <v>6.9</v>
      </c>
      <c r="D368" s="83">
        <v>1.2</v>
      </c>
      <c r="E368" s="71"/>
    </row>
    <row r="369" spans="1:5" x14ac:dyDescent="0.25">
      <c r="A369" s="72" t="s">
        <v>101</v>
      </c>
      <c r="B369" s="53">
        <v>767.5</v>
      </c>
      <c r="C369" s="53">
        <v>767.5</v>
      </c>
      <c r="D369" s="83">
        <v>730.80000000000007</v>
      </c>
      <c r="E369" s="71"/>
    </row>
    <row r="370" spans="1:5" x14ac:dyDescent="0.25">
      <c r="A370" s="89" t="s">
        <v>136</v>
      </c>
      <c r="B370" s="71">
        <v>0.31500000000000039</v>
      </c>
      <c r="C370" s="71">
        <v>0.31500000000000039</v>
      </c>
      <c r="D370" s="84">
        <v>0.315</v>
      </c>
      <c r="E370" s="71"/>
    </row>
    <row r="371" spans="1:5" x14ac:dyDescent="0.25">
      <c r="A371" s="88" t="s">
        <v>66</v>
      </c>
      <c r="B371" s="71">
        <v>8.1120000000000001</v>
      </c>
      <c r="C371" s="71"/>
      <c r="D371" s="84"/>
      <c r="E371" s="71">
        <v>8.1120000000000001</v>
      </c>
    </row>
    <row r="372" spans="1:5" ht="15.75" x14ac:dyDescent="0.25">
      <c r="A372" s="80" t="s">
        <v>152</v>
      </c>
      <c r="B372" s="81">
        <f>B373+B374+B375+B376</f>
        <v>595.72900000000004</v>
      </c>
      <c r="C372" s="81">
        <f t="shared" ref="C372:E372" si="63">C373+C374+C375+C376</f>
        <v>594.92900000000009</v>
      </c>
      <c r="D372" s="81">
        <f t="shared" si="63"/>
        <v>519.65599999999995</v>
      </c>
      <c r="E372" s="82">
        <f t="shared" si="63"/>
        <v>0.8</v>
      </c>
    </row>
    <row r="373" spans="1:5" x14ac:dyDescent="0.25">
      <c r="A373" s="29" t="s">
        <v>62</v>
      </c>
      <c r="B373" s="53">
        <v>207.8</v>
      </c>
      <c r="C373" s="53">
        <v>207.8</v>
      </c>
      <c r="D373" s="83">
        <v>159.80000000000001</v>
      </c>
      <c r="E373" s="71"/>
    </row>
    <row r="374" spans="1:5" x14ac:dyDescent="0.25">
      <c r="A374" s="58" t="s">
        <v>78</v>
      </c>
      <c r="B374" s="53">
        <v>3.8</v>
      </c>
      <c r="C374" s="53">
        <v>3.8</v>
      </c>
      <c r="D374" s="83">
        <v>1.8</v>
      </c>
      <c r="E374" s="71"/>
    </row>
    <row r="375" spans="1:5" x14ac:dyDescent="0.25">
      <c r="A375" s="72" t="s">
        <v>101</v>
      </c>
      <c r="B375" s="53">
        <v>381.6</v>
      </c>
      <c r="C375" s="53">
        <v>380.8</v>
      </c>
      <c r="D375" s="83">
        <v>357.90000000000003</v>
      </c>
      <c r="E375" s="53">
        <v>0.8</v>
      </c>
    </row>
    <row r="376" spans="1:5" x14ac:dyDescent="0.25">
      <c r="A376" s="89" t="s">
        <v>136</v>
      </c>
      <c r="B376" s="71">
        <v>2.5289999999999999</v>
      </c>
      <c r="C376" s="71">
        <v>2.5289999999999999</v>
      </c>
      <c r="D376" s="84">
        <v>0.156</v>
      </c>
      <c r="E376" s="71"/>
    </row>
    <row r="377" spans="1:5" x14ac:dyDescent="0.25">
      <c r="A377" s="68" t="s">
        <v>153</v>
      </c>
      <c r="B377" s="81">
        <f>B378+B380+B379+B381</f>
        <v>1543.268</v>
      </c>
      <c r="C377" s="81">
        <f t="shared" ref="C377:E377" si="64">C378+C380+C379+C381</f>
        <v>1517.068</v>
      </c>
      <c r="D377" s="81">
        <f t="shared" si="64"/>
        <v>1332.5239999999999</v>
      </c>
      <c r="E377" s="82">
        <f t="shared" si="64"/>
        <v>26.2</v>
      </c>
    </row>
    <row r="378" spans="1:5" ht="25.5" x14ac:dyDescent="0.25">
      <c r="A378" s="29" t="s">
        <v>154</v>
      </c>
      <c r="B378" s="53">
        <v>653.20000000000005</v>
      </c>
      <c r="C378" s="53">
        <v>628.20000000000005</v>
      </c>
      <c r="D378" s="83">
        <v>490</v>
      </c>
      <c r="E378" s="53">
        <v>25</v>
      </c>
    </row>
    <row r="379" spans="1:5" x14ac:dyDescent="0.25">
      <c r="A379" s="58" t="s">
        <v>76</v>
      </c>
      <c r="B379" s="53">
        <v>17</v>
      </c>
      <c r="C379" s="53">
        <v>17</v>
      </c>
      <c r="D379" s="83"/>
      <c r="E379" s="53"/>
    </row>
    <row r="380" spans="1:5" x14ac:dyDescent="0.25">
      <c r="A380" s="72" t="s">
        <v>101</v>
      </c>
      <c r="B380" s="53">
        <v>865.8</v>
      </c>
      <c r="C380" s="53">
        <v>864.59999999999991</v>
      </c>
      <c r="D380" s="83">
        <v>842.19999999999993</v>
      </c>
      <c r="E380" s="53">
        <v>1.2</v>
      </c>
    </row>
    <row r="381" spans="1:5" x14ac:dyDescent="0.25">
      <c r="A381" s="89" t="s">
        <v>136</v>
      </c>
      <c r="B381" s="71">
        <v>7.2680000000000007</v>
      </c>
      <c r="C381" s="71">
        <v>7.2680000000000007</v>
      </c>
      <c r="D381" s="84">
        <v>0.32400000000000001</v>
      </c>
      <c r="E381" s="53"/>
    </row>
    <row r="382" spans="1:5" ht="31.5" x14ac:dyDescent="0.25">
      <c r="A382" s="67" t="s">
        <v>155</v>
      </c>
      <c r="B382" s="82">
        <f>B384+B386+B385+B383</f>
        <v>672.89999999999986</v>
      </c>
      <c r="C382" s="82">
        <f t="shared" ref="C382:D382" si="65">C384+C386+C385+C383</f>
        <v>672.89999999999986</v>
      </c>
      <c r="D382" s="82">
        <f t="shared" si="65"/>
        <v>609.9</v>
      </c>
      <c r="E382" s="81"/>
    </row>
    <row r="383" spans="1:5" x14ac:dyDescent="0.25">
      <c r="A383" s="58" t="s">
        <v>62</v>
      </c>
      <c r="B383" s="53">
        <v>29.8</v>
      </c>
      <c r="C383" s="53">
        <v>29.8</v>
      </c>
      <c r="D383" s="53">
        <v>29.4</v>
      </c>
      <c r="E383" s="81"/>
    </row>
    <row r="384" spans="1:5" ht="25.5" x14ac:dyDescent="0.25">
      <c r="A384" s="29" t="s">
        <v>156</v>
      </c>
      <c r="B384" s="53">
        <v>302.89999999999998</v>
      </c>
      <c r="C384" s="53">
        <v>302.89999999999998</v>
      </c>
      <c r="D384" s="83">
        <v>253.3</v>
      </c>
      <c r="E384" s="71"/>
    </row>
    <row r="385" spans="1:5" x14ac:dyDescent="0.25">
      <c r="A385" s="58" t="s">
        <v>78</v>
      </c>
      <c r="B385" s="53">
        <v>4.3</v>
      </c>
      <c r="C385" s="53">
        <v>4.3</v>
      </c>
      <c r="D385" s="83"/>
      <c r="E385" s="71"/>
    </row>
    <row r="386" spans="1:5" x14ac:dyDescent="0.25">
      <c r="A386" s="72" t="s">
        <v>101</v>
      </c>
      <c r="B386" s="53">
        <v>335.9</v>
      </c>
      <c r="C386" s="53">
        <v>335.9</v>
      </c>
      <c r="D386" s="83">
        <v>327.2</v>
      </c>
      <c r="E386" s="71"/>
    </row>
    <row r="387" spans="1:5" ht="15.75" x14ac:dyDescent="0.25">
      <c r="A387" s="67" t="s">
        <v>157</v>
      </c>
      <c r="B387" s="81">
        <f>B388+B389+B391+B390+B392+B393</f>
        <v>738.37899999999991</v>
      </c>
      <c r="C387" s="81">
        <f t="shared" ref="C387:E387" si="66">C388+C389+C391+C390+C392+C393</f>
        <v>729.07899999999995</v>
      </c>
      <c r="D387" s="81">
        <f t="shared" si="66"/>
        <v>637.07900000000006</v>
      </c>
      <c r="E387" s="82">
        <f t="shared" si="66"/>
        <v>9.3000000000000007</v>
      </c>
    </row>
    <row r="388" spans="1:5" x14ac:dyDescent="0.25">
      <c r="A388" s="29" t="s">
        <v>62</v>
      </c>
      <c r="B388" s="53">
        <v>247.7</v>
      </c>
      <c r="C388" s="53">
        <v>246.89999999999998</v>
      </c>
      <c r="D388" s="83">
        <v>188</v>
      </c>
      <c r="E388" s="53">
        <v>0.8</v>
      </c>
    </row>
    <row r="389" spans="1:5" x14ac:dyDescent="0.25">
      <c r="A389" s="58" t="s">
        <v>78</v>
      </c>
      <c r="B389" s="53">
        <v>0.8</v>
      </c>
      <c r="C389" s="53">
        <v>0.8</v>
      </c>
      <c r="D389" s="83"/>
      <c r="E389" s="53"/>
    </row>
    <row r="390" spans="1:5" ht="25.5" x14ac:dyDescent="0.25">
      <c r="A390" s="29" t="s">
        <v>143</v>
      </c>
      <c r="B390" s="53">
        <v>4.8</v>
      </c>
      <c r="C390" s="53">
        <v>4.8</v>
      </c>
      <c r="D390" s="83">
        <v>4.7</v>
      </c>
      <c r="E390" s="53"/>
    </row>
    <row r="391" spans="1:5" x14ac:dyDescent="0.25">
      <c r="A391" s="72" t="s">
        <v>101</v>
      </c>
      <c r="B391" s="53">
        <v>476.3</v>
      </c>
      <c r="C391" s="53">
        <v>476.3</v>
      </c>
      <c r="D391" s="83">
        <v>444.1</v>
      </c>
      <c r="E391" s="53"/>
    </row>
    <row r="392" spans="1:5" x14ac:dyDescent="0.25">
      <c r="A392" s="89" t="s">
        <v>136</v>
      </c>
      <c r="B392" s="71">
        <v>0.27900000000000003</v>
      </c>
      <c r="C392" s="71">
        <v>0.27900000000000003</v>
      </c>
      <c r="D392" s="84">
        <v>0.27900000000000003</v>
      </c>
      <c r="E392" s="53"/>
    </row>
    <row r="393" spans="1:5" x14ac:dyDescent="0.25">
      <c r="A393" s="88" t="s">
        <v>66</v>
      </c>
      <c r="B393" s="53">
        <v>8.5</v>
      </c>
      <c r="C393" s="71"/>
      <c r="D393" s="84"/>
      <c r="E393" s="53">
        <v>8.5</v>
      </c>
    </row>
    <row r="394" spans="1:5" ht="15.75" x14ac:dyDescent="0.25">
      <c r="A394" s="80" t="s">
        <v>158</v>
      </c>
      <c r="B394" s="82">
        <f>B395+B396+B397+B398</f>
        <v>1253.3999999999999</v>
      </c>
      <c r="C394" s="82">
        <f t="shared" ref="C394:E394" si="67">C395+C396+C397+C398</f>
        <v>1242.8999999999999</v>
      </c>
      <c r="D394" s="82">
        <f t="shared" si="67"/>
        <v>1132.3999999999999</v>
      </c>
      <c r="E394" s="82">
        <f t="shared" si="67"/>
        <v>10.5</v>
      </c>
    </row>
    <row r="395" spans="1:5" x14ac:dyDescent="0.25">
      <c r="A395" s="29" t="s">
        <v>62</v>
      </c>
      <c r="B395" s="53">
        <v>959.5</v>
      </c>
      <c r="C395" s="53">
        <v>959.5</v>
      </c>
      <c r="D395" s="83">
        <v>909.3</v>
      </c>
      <c r="E395" s="53"/>
    </row>
    <row r="396" spans="1:5" x14ac:dyDescent="0.25">
      <c r="A396" s="58" t="s">
        <v>78</v>
      </c>
      <c r="B396" s="53">
        <v>110</v>
      </c>
      <c r="C396" s="53">
        <v>99.5</v>
      </c>
      <c r="D396" s="83">
        <v>41.8</v>
      </c>
      <c r="E396" s="53">
        <v>10.5</v>
      </c>
    </row>
    <row r="397" spans="1:5" x14ac:dyDescent="0.25">
      <c r="A397" s="72" t="s">
        <v>101</v>
      </c>
      <c r="B397" s="53">
        <v>125.3</v>
      </c>
      <c r="C397" s="53">
        <v>125.3</v>
      </c>
      <c r="D397" s="83">
        <v>123.5</v>
      </c>
      <c r="E397" s="53"/>
    </row>
    <row r="398" spans="1:5" x14ac:dyDescent="0.25">
      <c r="A398" s="72" t="s">
        <v>159</v>
      </c>
      <c r="B398" s="53">
        <v>58.599999999999994</v>
      </c>
      <c r="C398" s="53">
        <v>58.599999999999994</v>
      </c>
      <c r="D398" s="83">
        <v>57.800000000000004</v>
      </c>
      <c r="E398" s="53"/>
    </row>
    <row r="399" spans="1:5" ht="15.75" x14ac:dyDescent="0.25">
      <c r="A399" s="80" t="s">
        <v>160</v>
      </c>
      <c r="B399" s="82">
        <f>B400+B401+B402+B403</f>
        <v>353.90000000000003</v>
      </c>
      <c r="C399" s="82">
        <f t="shared" ref="C399:E399" si="68">C400+C401+C402+C403</f>
        <v>353.7</v>
      </c>
      <c r="D399" s="82">
        <f t="shared" si="68"/>
        <v>311</v>
      </c>
      <c r="E399" s="82">
        <f t="shared" si="68"/>
        <v>0.2</v>
      </c>
    </row>
    <row r="400" spans="1:5" x14ac:dyDescent="0.25">
      <c r="A400" s="29" t="s">
        <v>62</v>
      </c>
      <c r="B400" s="53">
        <v>205.8</v>
      </c>
      <c r="C400" s="53">
        <v>205.8</v>
      </c>
      <c r="D400" s="83">
        <v>202.9</v>
      </c>
      <c r="E400" s="53"/>
    </row>
    <row r="401" spans="1:5" x14ac:dyDescent="0.25">
      <c r="A401" s="58" t="s">
        <v>78</v>
      </c>
      <c r="B401" s="53">
        <v>64</v>
      </c>
      <c r="C401" s="53">
        <v>63.8</v>
      </c>
      <c r="D401" s="83">
        <v>25.2</v>
      </c>
      <c r="E401" s="53">
        <v>0.2</v>
      </c>
    </row>
    <row r="402" spans="1:5" x14ac:dyDescent="0.25">
      <c r="A402" s="72" t="s">
        <v>101</v>
      </c>
      <c r="B402" s="53">
        <v>67.400000000000006</v>
      </c>
      <c r="C402" s="53">
        <v>67.400000000000006</v>
      </c>
      <c r="D402" s="83">
        <v>66.400000000000006</v>
      </c>
      <c r="E402" s="53"/>
    </row>
    <row r="403" spans="1:5" x14ac:dyDescent="0.25">
      <c r="A403" s="72" t="s">
        <v>159</v>
      </c>
      <c r="B403" s="53">
        <v>16.7</v>
      </c>
      <c r="C403" s="53">
        <v>16.7</v>
      </c>
      <c r="D403" s="83">
        <v>16.5</v>
      </c>
      <c r="E403" s="53"/>
    </row>
    <row r="404" spans="1:5" ht="15.75" x14ac:dyDescent="0.25">
      <c r="A404" s="80" t="s">
        <v>161</v>
      </c>
      <c r="B404" s="82">
        <f>B405+B406+B407</f>
        <v>318.3</v>
      </c>
      <c r="C404" s="82">
        <f t="shared" ref="C404:D404" si="69">C405+C406+C407</f>
        <v>318.3</v>
      </c>
      <c r="D404" s="82">
        <f t="shared" si="69"/>
        <v>291</v>
      </c>
      <c r="E404" s="82"/>
    </row>
    <row r="405" spans="1:5" x14ac:dyDescent="0.25">
      <c r="A405" s="29" t="s">
        <v>62</v>
      </c>
      <c r="B405" s="53">
        <v>305.8</v>
      </c>
      <c r="C405" s="53">
        <v>305.8</v>
      </c>
      <c r="D405" s="83">
        <v>280.60000000000002</v>
      </c>
      <c r="E405" s="53"/>
    </row>
    <row r="406" spans="1:5" x14ac:dyDescent="0.25">
      <c r="A406" s="58" t="s">
        <v>78</v>
      </c>
      <c r="B406" s="53">
        <v>2</v>
      </c>
      <c r="C406" s="53">
        <v>2</v>
      </c>
      <c r="D406" s="83"/>
      <c r="E406" s="53"/>
    </row>
    <row r="407" spans="1:5" x14ac:dyDescent="0.25">
      <c r="A407" s="72" t="s">
        <v>55</v>
      </c>
      <c r="B407" s="53">
        <v>10.5</v>
      </c>
      <c r="C407" s="53">
        <v>10.5</v>
      </c>
      <c r="D407" s="83">
        <v>10.4</v>
      </c>
      <c r="E407" s="53"/>
    </row>
    <row r="408" spans="1:5" ht="15.75" x14ac:dyDescent="0.25">
      <c r="A408" s="80" t="s">
        <v>162</v>
      </c>
      <c r="B408" s="82">
        <f>B409+B410+B411</f>
        <v>418.2</v>
      </c>
      <c r="C408" s="82">
        <f t="shared" ref="C408:E408" si="70">C409+C410+C411</f>
        <v>415.7</v>
      </c>
      <c r="D408" s="82">
        <f t="shared" si="70"/>
        <v>359.5</v>
      </c>
      <c r="E408" s="82">
        <f t="shared" si="70"/>
        <v>2.5</v>
      </c>
    </row>
    <row r="409" spans="1:5" x14ac:dyDescent="0.25">
      <c r="A409" s="29" t="s">
        <v>62</v>
      </c>
      <c r="B409" s="53">
        <v>393.2</v>
      </c>
      <c r="C409" s="53">
        <v>393.2</v>
      </c>
      <c r="D409" s="83">
        <v>351.6</v>
      </c>
      <c r="E409" s="53"/>
    </row>
    <row r="410" spans="1:5" x14ac:dyDescent="0.25">
      <c r="A410" s="58" t="s">
        <v>78</v>
      </c>
      <c r="B410" s="53">
        <v>17</v>
      </c>
      <c r="C410" s="53">
        <v>14.5</v>
      </c>
      <c r="D410" s="83"/>
      <c r="E410" s="53">
        <v>2.5</v>
      </c>
    </row>
    <row r="411" spans="1:5" x14ac:dyDescent="0.25">
      <c r="A411" s="72" t="s">
        <v>159</v>
      </c>
      <c r="B411" s="53">
        <v>8</v>
      </c>
      <c r="C411" s="53">
        <v>8</v>
      </c>
      <c r="D411" s="83">
        <v>7.9</v>
      </c>
      <c r="E411" s="53"/>
    </row>
    <row r="412" spans="1:5" x14ac:dyDescent="0.25">
      <c r="A412" s="90" t="s">
        <v>163</v>
      </c>
      <c r="B412" s="90">
        <f>B413+B414+B415</f>
        <v>366.8</v>
      </c>
      <c r="C412" s="90">
        <f t="shared" ref="C412:E412" si="71">C413+C414+C415</f>
        <v>364.9</v>
      </c>
      <c r="D412" s="90">
        <f t="shared" si="71"/>
        <v>279.20000000000005</v>
      </c>
      <c r="E412" s="90">
        <f t="shared" si="71"/>
        <v>1.9</v>
      </c>
    </row>
    <row r="413" spans="1:5" x14ac:dyDescent="0.25">
      <c r="A413" s="29" t="s">
        <v>62</v>
      </c>
      <c r="B413" s="53">
        <v>339.6</v>
      </c>
      <c r="C413" s="53">
        <v>337.7</v>
      </c>
      <c r="D413" s="83">
        <v>277.10000000000002</v>
      </c>
      <c r="E413" s="53">
        <v>1.9</v>
      </c>
    </row>
    <row r="414" spans="1:5" x14ac:dyDescent="0.25">
      <c r="A414" s="58" t="s">
        <v>78</v>
      </c>
      <c r="B414" s="53">
        <v>25</v>
      </c>
      <c r="C414" s="53">
        <v>25</v>
      </c>
      <c r="D414" s="83"/>
      <c r="E414" s="53"/>
    </row>
    <row r="415" spans="1:5" x14ac:dyDescent="0.25">
      <c r="A415" s="72" t="s">
        <v>55</v>
      </c>
      <c r="B415" s="53">
        <v>2.2000000000000002</v>
      </c>
      <c r="C415" s="53">
        <v>2.2000000000000002</v>
      </c>
      <c r="D415" s="83">
        <v>2.1</v>
      </c>
      <c r="E415" s="53"/>
    </row>
    <row r="416" spans="1:5" ht="15.75" x14ac:dyDescent="0.25">
      <c r="A416" s="80" t="s">
        <v>164</v>
      </c>
      <c r="B416" s="190">
        <f>B417+B418+B419+B420</f>
        <v>341.11999999999995</v>
      </c>
      <c r="C416" s="81">
        <f t="shared" ref="C416:D416" si="72">C417+C418+C419+C420</f>
        <v>341.11999999999995</v>
      </c>
      <c r="D416" s="190">
        <f t="shared" si="72"/>
        <v>308.82</v>
      </c>
      <c r="E416" s="81"/>
    </row>
    <row r="417" spans="1:5" x14ac:dyDescent="0.25">
      <c r="A417" s="29" t="s">
        <v>62</v>
      </c>
      <c r="B417" s="53">
        <v>142.5</v>
      </c>
      <c r="C417" s="53">
        <v>142.5</v>
      </c>
      <c r="D417" s="83">
        <v>113.9</v>
      </c>
      <c r="E417" s="71"/>
    </row>
    <row r="418" spans="1:5" x14ac:dyDescent="0.25">
      <c r="A418" s="72" t="s">
        <v>101</v>
      </c>
      <c r="B418" s="53">
        <v>194.4</v>
      </c>
      <c r="C418" s="53">
        <v>194.4</v>
      </c>
      <c r="D418" s="83">
        <v>191.6</v>
      </c>
      <c r="E418" s="71"/>
    </row>
    <row r="419" spans="1:5" x14ac:dyDescent="0.25">
      <c r="A419" s="58" t="s">
        <v>78</v>
      </c>
      <c r="B419" s="53">
        <v>0.9</v>
      </c>
      <c r="C419" s="53">
        <v>0.9</v>
      </c>
      <c r="D419" s="83"/>
      <c r="E419" s="71"/>
    </row>
    <row r="420" spans="1:5" x14ac:dyDescent="0.25">
      <c r="A420" s="72" t="s">
        <v>55</v>
      </c>
      <c r="B420" s="189">
        <v>3.32</v>
      </c>
      <c r="C420" s="189">
        <v>3.32</v>
      </c>
      <c r="D420" s="192">
        <v>3.32</v>
      </c>
      <c r="E420" s="71"/>
    </row>
    <row r="421" spans="1:5" ht="15.75" x14ac:dyDescent="0.25">
      <c r="A421" s="27" t="s">
        <v>165</v>
      </c>
      <c r="B421" s="82">
        <f>SUM(B422+B423)</f>
        <v>149.126</v>
      </c>
      <c r="C421" s="82">
        <f t="shared" ref="C421:E421" si="73">SUM(C422+C423)</f>
        <v>144.92599999999999</v>
      </c>
      <c r="D421" s="82">
        <f t="shared" si="73"/>
        <v>93.6</v>
      </c>
      <c r="E421" s="82">
        <f t="shared" si="73"/>
        <v>4.2</v>
      </c>
    </row>
    <row r="422" spans="1:5" x14ac:dyDescent="0.25">
      <c r="A422" s="29" t="s">
        <v>70</v>
      </c>
      <c r="B422" s="53">
        <v>132.6</v>
      </c>
      <c r="C422" s="53">
        <v>130.6</v>
      </c>
      <c r="D422" s="91">
        <v>93.1</v>
      </c>
      <c r="E422" s="53">
        <v>2</v>
      </c>
    </row>
    <row r="423" spans="1:5" x14ac:dyDescent="0.25">
      <c r="A423" s="40" t="s">
        <v>64</v>
      </c>
      <c r="B423" s="53">
        <v>16.526</v>
      </c>
      <c r="C423" s="53">
        <v>14.325999999999999</v>
      </c>
      <c r="D423" s="91">
        <v>0.5</v>
      </c>
      <c r="E423" s="53">
        <v>2.2000000000000002</v>
      </c>
    </row>
    <row r="424" spans="1:5" ht="15.75" x14ac:dyDescent="0.25">
      <c r="A424" s="80" t="s">
        <v>166</v>
      </c>
      <c r="B424" s="81">
        <f t="shared" ref="B424:E424" si="74">B130+B136+B141+B146+B150+B154+B159+B163+B167+B172+B177+B181+B185+B189+B194+B198+B203+B208+B212+B217+B222+B226+B231+B235+B240+B245+B250+B255+B260+B264+B268+B274+B280+B286+B292+B298+B305+B310+B316+B322+B329+B335+B342+B348+B354+B360+B366+B372+B377+B382+B387+B394+B399+B404+B408+B412+B416+B421</f>
        <v>51335.461000000003</v>
      </c>
      <c r="C424" s="81">
        <f t="shared" si="74"/>
        <v>50941.424000000006</v>
      </c>
      <c r="D424" s="81">
        <f t="shared" si="74"/>
        <v>40709.234000000004</v>
      </c>
      <c r="E424" s="81">
        <f t="shared" si="74"/>
        <v>394.03700000000003</v>
      </c>
    </row>
    <row r="425" spans="1:5" x14ac:dyDescent="0.25">
      <c r="A425" s="29" t="s">
        <v>62</v>
      </c>
      <c r="B425" s="53">
        <f t="shared" ref="B425:D425" si="75">B131+B137+B142+B147+B151+B155+B160+B164+B168+B173+B178+B182+B186+B190+B195+B199+B204+B209+B213+B218+B223+B227+B232+B236+B241+B246+B251+B256+B261+B265+B269+B275+B281+B287+B293+B299+B306+B311+B317+B323+B330+B336+B343+B349+B355+B361+B367+B373+B383+B388+B395+B400+B405+B409+B413+B417+B422</f>
        <v>19734.199999999997</v>
      </c>
      <c r="C425" s="53">
        <f t="shared" si="75"/>
        <v>19698.400000000001</v>
      </c>
      <c r="D425" s="53">
        <f t="shared" si="75"/>
        <v>16285.400000000001</v>
      </c>
      <c r="E425" s="53">
        <f>E131+E137+E142+E147+E151+E155+E160+E164+E168+E173+E178+E182+E186+E190+E195+E199+E204+E209+E213+E218+E223+E227+E232+E236+E241+E246+E251+E256+E261+E265+E269+E275+E281+E287+E293+E299+E306+E311+E317+E323+E330+E336+E343+E349+E355+E361+E367+E373+E383+E388+E395+E400+E405+E409+E413+E417+E422</f>
        <v>35.800000000000004</v>
      </c>
    </row>
    <row r="426" spans="1:5" x14ac:dyDescent="0.25">
      <c r="A426" s="58" t="s">
        <v>97</v>
      </c>
      <c r="B426" s="53">
        <f>B138+B143+B148+B152+B156+B161+B165+B169+B174+B179+B183+B187+B191+B196+B200+B205+B210+B214+B219+B224+B228+B233+B237+B242+B247+B252+B257+B262+B266+B270+B276+B282+B288+B294+B300+B307+B312+B318+B324+B331+B337+B344+B350+B356+B362+B368+B374+B379+B385+B389+B396+B401+B406+B410+B414+B419</f>
        <v>2450.5000000000014</v>
      </c>
      <c r="C426" s="53">
        <f t="shared" ref="C426:D426" si="76">C138+C143+C148+C152+C156+C161+C165+C169+C174+C179+C183+C187+C191+C196+C200+C205+C210+C214+C219+C224+C228+C233+C237+C242+C247+C252+C257+C262+C266+C270+C276+C282+C288+C294+C300+C307+C312+C318+C324+C331+C337+C344+C350+C356+C362+C368+C374+C379+C385+C389+C396+C401+C406+C410+C414+C419</f>
        <v>2381.7000000000012</v>
      </c>
      <c r="D426" s="53">
        <f t="shared" si="76"/>
        <v>130.80000000000001</v>
      </c>
      <c r="E426" s="53">
        <f>E138+E143+E148+E152+E156+E161+E165+E169+E174+E179+E183+E187+E191+E196+E200+E205+E210+E214+E219+E224+E228+E233+E237+E242+E247+E252+E257+E262+E266+E270+E276+E282+E288+E294+E300+E307+E312+E318+E324+E331+E337+E344+E350+E356+E362+E368+E374+E379+E385+E389+E396+E401+E406+E410+E414+E419</f>
        <v>68.8</v>
      </c>
    </row>
    <row r="427" spans="1:5" x14ac:dyDescent="0.25">
      <c r="A427" s="72" t="s">
        <v>101</v>
      </c>
      <c r="B427" s="53">
        <f t="shared" ref="B427:E427" si="77">B132+B139+B144+B149+B153+B157+B162+B166+B170+B175+B180+B184+B188+B192+B197+B201+B206+B211+B215+B220+B225+B229+B234+B238+B243+B248+B253+B258+B263+B267+B271+B277+B283+B289+B295+B301+B308+B313+B319+B326+B332+B338+B345+B351+B357+B363+B369+B375+B380+B386+B391+B397+B402+B418</f>
        <v>25895.100000000006</v>
      </c>
      <c r="C427" s="53">
        <f t="shared" si="77"/>
        <v>25852.399999999998</v>
      </c>
      <c r="D427" s="53">
        <f t="shared" si="77"/>
        <v>22902.500000000004</v>
      </c>
      <c r="E427" s="53">
        <f t="shared" si="77"/>
        <v>42.7</v>
      </c>
    </row>
    <row r="428" spans="1:5" x14ac:dyDescent="0.25">
      <c r="A428" s="88" t="s">
        <v>66</v>
      </c>
      <c r="B428" s="191">
        <f>B134+B273+B279+B285+B291+B297+B304+B315+B321+B328+B334+B341+B347+B353+B359+B365+B371+B393</f>
        <v>139.83699999999999</v>
      </c>
      <c r="C428" s="191"/>
      <c r="D428" s="191"/>
      <c r="E428" s="191">
        <f t="shared" ref="E428" si="78">E134+E273+E279+E285+E291+E297+E304+E315+E321+E328+E334+E341+E347+E353+E359+E365+E371+E393</f>
        <v>139.83699999999999</v>
      </c>
    </row>
    <row r="429" spans="1:5" x14ac:dyDescent="0.25">
      <c r="A429" s="72" t="s">
        <v>159</v>
      </c>
      <c r="B429" s="71">
        <f>B398+B403+B407+B411+B415+B392+B381+B376+B370+B364+B358+B352+B346+B340+B333+B327+B320+B314+B309+B303+B296+B290+B284+B278+B272+B259+B254+B249+B244+B239+B230+B221+B216+B207+B202+B193+B176+B171+B158+B145+B140+B133+B420</f>
        <v>582.86299999999994</v>
      </c>
      <c r="C429" s="71">
        <f t="shared" ref="C429:D429" si="79">C398+C403+C407+C411+C415+C392+C381+C376+C370+C364+C358+C352+C346+C340+C333+C327+C320+C314+C309+C303+C296+C290+C284+C278+C272+C259+C254+C249+C244+C239+C230+C221+C216+C207+C202+C193+C176+C171+C158+C145+C140+C133+C420</f>
        <v>582.86299999999994</v>
      </c>
      <c r="D429" s="71">
        <f t="shared" si="79"/>
        <v>104.53400000000001</v>
      </c>
      <c r="E429" s="71"/>
    </row>
    <row r="430" spans="1:5" ht="25.5" x14ac:dyDescent="0.25">
      <c r="A430" s="29" t="s">
        <v>167</v>
      </c>
      <c r="B430" s="53">
        <f t="shared" ref="B430:E430" si="80">SUM(B302+B325+B339+B378+B384+B390)</f>
        <v>1830.3999999999999</v>
      </c>
      <c r="C430" s="53">
        <f t="shared" si="80"/>
        <v>1794.3999999999999</v>
      </c>
      <c r="D430" s="53">
        <f t="shared" si="80"/>
        <v>1285.5</v>
      </c>
      <c r="E430" s="53">
        <f t="shared" si="80"/>
        <v>36</v>
      </c>
    </row>
    <row r="431" spans="1:5" x14ac:dyDescent="0.25">
      <c r="A431" s="40" t="s">
        <v>64</v>
      </c>
      <c r="B431" s="71">
        <f>B135+B423</f>
        <v>702.56100000000004</v>
      </c>
      <c r="C431" s="71">
        <f t="shared" ref="C431:E431" si="81">C135+C423</f>
        <v>631.66100000000006</v>
      </c>
      <c r="D431" s="53">
        <f t="shared" si="81"/>
        <v>0.5</v>
      </c>
      <c r="E431" s="53">
        <f t="shared" si="81"/>
        <v>70.900000000000006</v>
      </c>
    </row>
    <row r="432" spans="1:5" ht="29.45" customHeight="1" x14ac:dyDescent="0.25">
      <c r="A432" s="221" t="s">
        <v>295</v>
      </c>
      <c r="B432" s="225"/>
      <c r="C432" s="225"/>
      <c r="D432" s="225"/>
      <c r="E432" s="225"/>
    </row>
    <row r="433" spans="1:5" ht="15.75" x14ac:dyDescent="0.25">
      <c r="A433" s="80" t="s">
        <v>50</v>
      </c>
      <c r="B433" s="82">
        <f>B434</f>
        <v>67</v>
      </c>
      <c r="C433" s="82">
        <f>C434</f>
        <v>67</v>
      </c>
      <c r="D433" s="81"/>
      <c r="E433" s="81"/>
    </row>
    <row r="434" spans="1:5" x14ac:dyDescent="0.25">
      <c r="A434" s="29" t="s">
        <v>70</v>
      </c>
      <c r="B434" s="53">
        <v>67</v>
      </c>
      <c r="C434" s="53">
        <v>67</v>
      </c>
      <c r="D434" s="84"/>
      <c r="E434" s="71"/>
    </row>
    <row r="435" spans="1:5" ht="15.75" x14ac:dyDescent="0.25">
      <c r="A435" s="80" t="s">
        <v>168</v>
      </c>
      <c r="B435" s="82">
        <f>B436</f>
        <v>67</v>
      </c>
      <c r="C435" s="82">
        <f>C436</f>
        <v>67</v>
      </c>
      <c r="D435" s="81"/>
      <c r="E435" s="81"/>
    </row>
    <row r="436" spans="1:5" x14ac:dyDescent="0.25">
      <c r="A436" s="92" t="s">
        <v>70</v>
      </c>
      <c r="B436" s="53">
        <f>B434</f>
        <v>67</v>
      </c>
      <c r="C436" s="53">
        <f>C434</f>
        <v>67</v>
      </c>
      <c r="D436" s="84"/>
      <c r="E436" s="71"/>
    </row>
    <row r="437" spans="1:5" x14ac:dyDescent="0.25">
      <c r="A437" s="210" t="s">
        <v>296</v>
      </c>
      <c r="B437" s="210"/>
      <c r="C437" s="210"/>
      <c r="D437" s="210"/>
      <c r="E437" s="210"/>
    </row>
    <row r="438" spans="1:5" ht="31.5" x14ac:dyDescent="0.25">
      <c r="A438" s="93" t="s">
        <v>169</v>
      </c>
      <c r="B438" s="94">
        <f>B439+B440+B441+B442</f>
        <v>7833.5</v>
      </c>
      <c r="C438" s="94">
        <f t="shared" ref="C438" si="82">C439+C440+C441+C442</f>
        <v>7833.5</v>
      </c>
      <c r="D438" s="95"/>
      <c r="E438" s="95"/>
    </row>
    <row r="439" spans="1:5" x14ac:dyDescent="0.25">
      <c r="A439" s="40" t="s">
        <v>62</v>
      </c>
      <c r="B439" s="87">
        <v>4698.2</v>
      </c>
      <c r="C439" s="87">
        <v>4698.2</v>
      </c>
      <c r="D439" s="96"/>
      <c r="E439" s="97"/>
    </row>
    <row r="440" spans="1:5" ht="38.25" x14ac:dyDescent="0.25">
      <c r="A440" s="40" t="s">
        <v>170</v>
      </c>
      <c r="B440" s="87">
        <v>1881.4</v>
      </c>
      <c r="C440" s="87">
        <v>1881.4</v>
      </c>
      <c r="D440" s="96"/>
      <c r="E440" s="97"/>
    </row>
    <row r="441" spans="1:5" x14ac:dyDescent="0.25">
      <c r="A441" s="40" t="s">
        <v>171</v>
      </c>
      <c r="B441" s="87">
        <v>42.5</v>
      </c>
      <c r="C441" s="87">
        <v>42.5</v>
      </c>
      <c r="D441" s="96"/>
      <c r="E441" s="97"/>
    </row>
    <row r="442" spans="1:5" x14ac:dyDescent="0.25">
      <c r="A442" s="72" t="s">
        <v>159</v>
      </c>
      <c r="B442" s="87">
        <v>1211.4000000000001</v>
      </c>
      <c r="C442" s="87">
        <v>1211.4000000000001</v>
      </c>
      <c r="D442" s="96"/>
      <c r="E442" s="97"/>
    </row>
    <row r="443" spans="1:5" ht="15.75" x14ac:dyDescent="0.25">
      <c r="A443" s="80" t="s">
        <v>50</v>
      </c>
      <c r="B443" s="82">
        <f>B444</f>
        <v>1307</v>
      </c>
      <c r="C443" s="82">
        <f>C444</f>
        <v>1267</v>
      </c>
      <c r="D443" s="81"/>
      <c r="E443" s="82">
        <f t="shared" ref="E443" si="83">E444</f>
        <v>40</v>
      </c>
    </row>
    <row r="444" spans="1:5" x14ac:dyDescent="0.25">
      <c r="A444" s="29" t="s">
        <v>70</v>
      </c>
      <c r="B444" s="49">
        <v>1307</v>
      </c>
      <c r="C444" s="49">
        <v>1267</v>
      </c>
      <c r="D444" s="84"/>
      <c r="E444" s="49">
        <v>40</v>
      </c>
    </row>
    <row r="445" spans="1:5" ht="15.75" x14ac:dyDescent="0.25">
      <c r="A445" s="80" t="s">
        <v>172</v>
      </c>
      <c r="B445" s="82">
        <f>SUM(B446:B450)</f>
        <v>3092.3</v>
      </c>
      <c r="C445" s="82">
        <f t="shared" ref="C445:E445" si="84">SUM(C446:C450)</f>
        <v>3043.3</v>
      </c>
      <c r="D445" s="82">
        <f t="shared" si="84"/>
        <v>2549.6000000000004</v>
      </c>
      <c r="E445" s="82">
        <f t="shared" si="84"/>
        <v>49</v>
      </c>
    </row>
    <row r="446" spans="1:5" x14ac:dyDescent="0.25">
      <c r="A446" s="29" t="s">
        <v>62</v>
      </c>
      <c r="B446" s="53">
        <v>2277.6999999999998</v>
      </c>
      <c r="C446" s="53">
        <v>2232.6999999999998</v>
      </c>
      <c r="D446" s="83">
        <v>1888.5</v>
      </c>
      <c r="E446" s="53">
        <v>45</v>
      </c>
    </row>
    <row r="447" spans="1:5" ht="38.25" x14ac:dyDescent="0.25">
      <c r="A447" s="29" t="s">
        <v>173</v>
      </c>
      <c r="B447" s="53">
        <v>592.5</v>
      </c>
      <c r="C447" s="53">
        <v>592.5</v>
      </c>
      <c r="D447" s="83">
        <v>537.29999999999995</v>
      </c>
      <c r="E447" s="71"/>
    </row>
    <row r="448" spans="1:5" x14ac:dyDescent="0.25">
      <c r="A448" s="29" t="s">
        <v>55</v>
      </c>
      <c r="B448" s="53">
        <v>71.8</v>
      </c>
      <c r="C448" s="53">
        <v>71.8</v>
      </c>
      <c r="D448" s="83">
        <v>70.8</v>
      </c>
      <c r="E448" s="71"/>
    </row>
    <row r="449" spans="1:5" x14ac:dyDescent="0.25">
      <c r="A449" s="58" t="s">
        <v>97</v>
      </c>
      <c r="B449" s="53">
        <v>105</v>
      </c>
      <c r="C449" s="53">
        <v>101</v>
      </c>
      <c r="D449" s="83">
        <v>13</v>
      </c>
      <c r="E449" s="53">
        <v>4</v>
      </c>
    </row>
    <row r="450" spans="1:5" x14ac:dyDescent="0.25">
      <c r="A450" s="40" t="s">
        <v>64</v>
      </c>
      <c r="B450" s="53">
        <v>45.3</v>
      </c>
      <c r="C450" s="53">
        <v>45.3</v>
      </c>
      <c r="D450" s="83">
        <v>40</v>
      </c>
      <c r="E450" s="71"/>
    </row>
    <row r="451" spans="1:5" ht="15.75" x14ac:dyDescent="0.25">
      <c r="A451" s="80" t="s">
        <v>174</v>
      </c>
      <c r="B451" s="190">
        <f>SUM(B452:B455)</f>
        <v>634.68999999999994</v>
      </c>
      <c r="C451" s="190">
        <f t="shared" ref="C451:E451" si="85">SUM(C452:C455)</f>
        <v>634.29</v>
      </c>
      <c r="D451" s="82">
        <f t="shared" si="85"/>
        <v>538.29999999999995</v>
      </c>
      <c r="E451" s="82">
        <f t="shared" si="85"/>
        <v>0.4</v>
      </c>
    </row>
    <row r="452" spans="1:5" x14ac:dyDescent="0.25">
      <c r="A452" s="29" t="s">
        <v>62</v>
      </c>
      <c r="B452" s="189">
        <v>281.59000000000003</v>
      </c>
      <c r="C452" s="189">
        <v>281.59000000000003</v>
      </c>
      <c r="D452" s="83">
        <v>252</v>
      </c>
      <c r="E452" s="71"/>
    </row>
    <row r="453" spans="1:5" ht="38.25" x14ac:dyDescent="0.25">
      <c r="A453" s="29" t="s">
        <v>170</v>
      </c>
      <c r="B453" s="53">
        <v>291.7</v>
      </c>
      <c r="C453" s="53">
        <v>291.7</v>
      </c>
      <c r="D453" s="83">
        <v>241.9</v>
      </c>
      <c r="E453" s="71"/>
    </row>
    <row r="454" spans="1:5" x14ac:dyDescent="0.25">
      <c r="A454" s="29" t="s">
        <v>55</v>
      </c>
      <c r="B454" s="53">
        <v>8.4</v>
      </c>
      <c r="C454" s="53">
        <v>8.4</v>
      </c>
      <c r="D454" s="83">
        <v>8.3000000000000007</v>
      </c>
      <c r="E454" s="71"/>
    </row>
    <row r="455" spans="1:5" x14ac:dyDescent="0.25">
      <c r="A455" s="58" t="s">
        <v>97</v>
      </c>
      <c r="B455" s="53">
        <v>53</v>
      </c>
      <c r="C455" s="53">
        <v>52.6</v>
      </c>
      <c r="D455" s="83">
        <v>36.1</v>
      </c>
      <c r="E455" s="53">
        <v>0.4</v>
      </c>
    </row>
    <row r="456" spans="1:5" ht="15.75" x14ac:dyDescent="0.25">
      <c r="A456" s="98" t="s">
        <v>175</v>
      </c>
      <c r="B456" s="81">
        <f>B457+B458+B460+B461+B459+B462</f>
        <v>662.77099999999996</v>
      </c>
      <c r="C456" s="81">
        <f t="shared" ref="C456:E456" si="86">C457+C458+C460+C461+C459+C462</f>
        <v>645.67099999999994</v>
      </c>
      <c r="D456" s="82">
        <f t="shared" si="86"/>
        <v>539.70000000000005</v>
      </c>
      <c r="E456" s="82">
        <f t="shared" si="86"/>
        <v>17.100000000000001</v>
      </c>
    </row>
    <row r="457" spans="1:5" x14ac:dyDescent="0.25">
      <c r="A457" s="29" t="s">
        <v>62</v>
      </c>
      <c r="B457" s="53">
        <v>269.5</v>
      </c>
      <c r="C457" s="53">
        <v>252.4</v>
      </c>
      <c r="D457" s="83">
        <v>191.2</v>
      </c>
      <c r="E457" s="53">
        <v>17.100000000000001</v>
      </c>
    </row>
    <row r="458" spans="1:5" ht="38.25" x14ac:dyDescent="0.25">
      <c r="A458" s="29" t="s">
        <v>170</v>
      </c>
      <c r="B458" s="53">
        <v>161</v>
      </c>
      <c r="C458" s="53">
        <v>161</v>
      </c>
      <c r="D458" s="83">
        <v>138.4</v>
      </c>
      <c r="E458" s="71"/>
    </row>
    <row r="459" spans="1:5" ht="25.5" x14ac:dyDescent="0.25">
      <c r="A459" s="29" t="s">
        <v>176</v>
      </c>
      <c r="B459" s="53">
        <v>54.3</v>
      </c>
      <c r="C459" s="53">
        <v>54.3</v>
      </c>
      <c r="D459" s="83">
        <v>50.6</v>
      </c>
      <c r="E459" s="71"/>
    </row>
    <row r="460" spans="1:5" x14ac:dyDescent="0.25">
      <c r="A460" s="58" t="s">
        <v>100</v>
      </c>
      <c r="B460" s="53">
        <v>52.5</v>
      </c>
      <c r="C460" s="53">
        <v>52.5</v>
      </c>
      <c r="D460" s="83">
        <v>39.1</v>
      </c>
      <c r="E460" s="71"/>
    </row>
    <row r="461" spans="1:5" x14ac:dyDescent="0.25">
      <c r="A461" s="72" t="s">
        <v>101</v>
      </c>
      <c r="B461" s="53">
        <v>123.39999999999999</v>
      </c>
      <c r="C461" s="53">
        <v>123.39999999999999</v>
      </c>
      <c r="D461" s="83">
        <v>120.4</v>
      </c>
      <c r="E461" s="71"/>
    </row>
    <row r="462" spans="1:5" x14ac:dyDescent="0.25">
      <c r="A462" s="29" t="s">
        <v>55</v>
      </c>
      <c r="B462" s="71">
        <v>2.0710000000000002</v>
      </c>
      <c r="C462" s="71">
        <v>2.0710000000000002</v>
      </c>
      <c r="D462" s="84"/>
      <c r="E462" s="71"/>
    </row>
    <row r="463" spans="1:5" ht="15.75" x14ac:dyDescent="0.25">
      <c r="A463" s="80" t="s">
        <v>177</v>
      </c>
      <c r="B463" s="81">
        <f t="shared" ref="B463:E464" si="87">B438+B443+B445+B451+B456</f>
        <v>13530.261</v>
      </c>
      <c r="C463" s="81">
        <f t="shared" si="87"/>
        <v>13423.761</v>
      </c>
      <c r="D463" s="82">
        <f t="shared" si="87"/>
        <v>3627.6000000000004</v>
      </c>
      <c r="E463" s="82">
        <f t="shared" si="87"/>
        <v>106.5</v>
      </c>
    </row>
    <row r="464" spans="1:5" x14ac:dyDescent="0.25">
      <c r="A464" s="29" t="s">
        <v>62</v>
      </c>
      <c r="B464" s="189">
        <f t="shared" si="87"/>
        <v>8833.99</v>
      </c>
      <c r="C464" s="189">
        <f t="shared" si="87"/>
        <v>8731.89</v>
      </c>
      <c r="D464" s="53">
        <f t="shared" si="87"/>
        <v>2331.6999999999998</v>
      </c>
      <c r="E464" s="53">
        <f t="shared" si="87"/>
        <v>102.1</v>
      </c>
    </row>
    <row r="465" spans="1:5" ht="38.25" x14ac:dyDescent="0.25">
      <c r="A465" s="29" t="s">
        <v>178</v>
      </c>
      <c r="B465" s="53">
        <f>B440+B447+B453+B458</f>
        <v>2926.6</v>
      </c>
      <c r="C465" s="53">
        <f>C440+C447+C453+C458</f>
        <v>2926.6</v>
      </c>
      <c r="D465" s="53">
        <f>D440+D447+D453+D458</f>
        <v>917.59999999999991</v>
      </c>
      <c r="E465" s="53"/>
    </row>
    <row r="466" spans="1:5" ht="25.5" x14ac:dyDescent="0.25">
      <c r="A466" s="29" t="s">
        <v>156</v>
      </c>
      <c r="B466" s="53">
        <f>B459</f>
        <v>54.3</v>
      </c>
      <c r="C466" s="53">
        <f>C459</f>
        <v>54.3</v>
      </c>
      <c r="D466" s="53">
        <f>D459</f>
        <v>50.6</v>
      </c>
      <c r="E466" s="53"/>
    </row>
    <row r="467" spans="1:5" x14ac:dyDescent="0.25">
      <c r="A467" s="29" t="s">
        <v>55</v>
      </c>
      <c r="B467" s="71">
        <f>SUM(B454+B448+B462+B442)</f>
        <v>1293.671</v>
      </c>
      <c r="C467" s="71">
        <f t="shared" ref="C467:D467" si="88">SUM(C454+C448+C462+C442)</f>
        <v>1293.671</v>
      </c>
      <c r="D467" s="53">
        <f t="shared" si="88"/>
        <v>79.099999999999994</v>
      </c>
      <c r="E467" s="53"/>
    </row>
    <row r="468" spans="1:5" x14ac:dyDescent="0.25">
      <c r="A468" s="58" t="s">
        <v>97</v>
      </c>
      <c r="B468" s="53">
        <f t="shared" ref="B468:E468" si="89">B449+B455+B460</f>
        <v>210.5</v>
      </c>
      <c r="C468" s="53">
        <f t="shared" si="89"/>
        <v>206.1</v>
      </c>
      <c r="D468" s="53">
        <f t="shared" si="89"/>
        <v>88.2</v>
      </c>
      <c r="E468" s="53">
        <f t="shared" si="89"/>
        <v>4.4000000000000004</v>
      </c>
    </row>
    <row r="469" spans="1:5" x14ac:dyDescent="0.25">
      <c r="A469" s="72" t="s">
        <v>101</v>
      </c>
      <c r="B469" s="53">
        <f>B461</f>
        <v>123.39999999999999</v>
      </c>
      <c r="C469" s="53">
        <f t="shared" ref="C469:D469" si="90">C461</f>
        <v>123.39999999999999</v>
      </c>
      <c r="D469" s="53">
        <f t="shared" si="90"/>
        <v>120.4</v>
      </c>
      <c r="E469" s="53"/>
    </row>
    <row r="470" spans="1:5" x14ac:dyDescent="0.25">
      <c r="A470" s="40" t="s">
        <v>64</v>
      </c>
      <c r="B470" s="53">
        <f>B441+B450</f>
        <v>87.8</v>
      </c>
      <c r="C470" s="53">
        <f t="shared" ref="C470:D470" si="91">C441+C450</f>
        <v>87.8</v>
      </c>
      <c r="D470" s="53">
        <f t="shared" si="91"/>
        <v>40</v>
      </c>
      <c r="E470" s="53"/>
    </row>
    <row r="471" spans="1:5" x14ac:dyDescent="0.25">
      <c r="A471" s="210" t="s">
        <v>179</v>
      </c>
      <c r="B471" s="210"/>
      <c r="C471" s="210"/>
      <c r="D471" s="210"/>
      <c r="E471" s="210"/>
    </row>
    <row r="472" spans="1:5" ht="15.75" x14ac:dyDescent="0.25">
      <c r="A472" s="80" t="s">
        <v>50</v>
      </c>
      <c r="B472" s="81">
        <f>B473+B474</f>
        <v>316.964</v>
      </c>
      <c r="C472" s="81">
        <f t="shared" ref="C472:D472" si="92">C473+C474</f>
        <v>316.964</v>
      </c>
      <c r="D472" s="82">
        <f t="shared" si="92"/>
        <v>9.6</v>
      </c>
      <c r="E472" s="81"/>
    </row>
    <row r="473" spans="1:5" ht="38.25" x14ac:dyDescent="0.25">
      <c r="A473" s="29" t="s">
        <v>180</v>
      </c>
      <c r="B473" s="99">
        <v>10.9</v>
      </c>
      <c r="C473" s="99">
        <v>10.9</v>
      </c>
      <c r="D473" s="100">
        <v>9.6</v>
      </c>
      <c r="E473" s="71"/>
    </row>
    <row r="474" spans="1:5" x14ac:dyDescent="0.25">
      <c r="A474" s="29" t="s">
        <v>55</v>
      </c>
      <c r="B474" s="101">
        <v>306.06400000000002</v>
      </c>
      <c r="C474" s="101">
        <v>306.06400000000002</v>
      </c>
      <c r="D474" s="102"/>
      <c r="E474" s="71"/>
    </row>
    <row r="475" spans="1:5" ht="15.75" x14ac:dyDescent="0.25">
      <c r="A475" s="80" t="s">
        <v>181</v>
      </c>
      <c r="B475" s="81">
        <f>B478+B476+B477+B480+B479</f>
        <v>922.29799999999989</v>
      </c>
      <c r="C475" s="81">
        <f t="shared" ref="C475:D475" si="93">C478+C476+C477+C480+C479</f>
        <v>922.29799999999989</v>
      </c>
      <c r="D475" s="82">
        <f t="shared" si="93"/>
        <v>640.5</v>
      </c>
      <c r="E475" s="81"/>
    </row>
    <row r="476" spans="1:5" x14ac:dyDescent="0.25">
      <c r="A476" s="29" t="s">
        <v>62</v>
      </c>
      <c r="B476" s="53">
        <v>67.900000000000006</v>
      </c>
      <c r="C476" s="53">
        <v>67.900000000000006</v>
      </c>
      <c r="D476" s="53">
        <v>22.6</v>
      </c>
      <c r="E476" s="81"/>
    </row>
    <row r="477" spans="1:5" x14ac:dyDescent="0.25">
      <c r="A477" s="58" t="s">
        <v>100</v>
      </c>
      <c r="B477" s="53">
        <v>2.8</v>
      </c>
      <c r="C477" s="53">
        <v>2.8</v>
      </c>
      <c r="D477" s="53"/>
      <c r="E477" s="81"/>
    </row>
    <row r="478" spans="1:5" ht="38.25" x14ac:dyDescent="0.25">
      <c r="A478" s="29" t="s">
        <v>170</v>
      </c>
      <c r="B478" s="53">
        <v>753.7</v>
      </c>
      <c r="C478" s="53">
        <v>753.7</v>
      </c>
      <c r="D478" s="83">
        <v>616.5</v>
      </c>
      <c r="E478" s="71"/>
    </row>
    <row r="479" spans="1:5" x14ac:dyDescent="0.25">
      <c r="A479" s="29" t="s">
        <v>55</v>
      </c>
      <c r="B479" s="71">
        <v>36.597999999999999</v>
      </c>
      <c r="C479" s="71">
        <v>36.597999999999999</v>
      </c>
      <c r="D479" s="83"/>
      <c r="E479" s="71"/>
    </row>
    <row r="480" spans="1:5" x14ac:dyDescent="0.25">
      <c r="A480" s="40" t="s">
        <v>64</v>
      </c>
      <c r="B480" s="53">
        <v>61.3</v>
      </c>
      <c r="C480" s="53">
        <v>61.3</v>
      </c>
      <c r="D480" s="83">
        <v>1.4</v>
      </c>
      <c r="E480" s="71"/>
    </row>
    <row r="481" spans="1:5" ht="15.75" x14ac:dyDescent="0.25">
      <c r="A481" s="80" t="s">
        <v>297</v>
      </c>
      <c r="B481" s="81">
        <f>B472+B475</f>
        <v>1239.2619999999999</v>
      </c>
      <c r="C481" s="81">
        <f>C472+C475</f>
        <v>1239.2619999999999</v>
      </c>
      <c r="D481" s="82">
        <f>D472+D475</f>
        <v>650.1</v>
      </c>
      <c r="E481" s="81"/>
    </row>
    <row r="482" spans="1:5" x14ac:dyDescent="0.25">
      <c r="A482" s="92" t="s">
        <v>62</v>
      </c>
      <c r="B482" s="53">
        <f>B476</f>
        <v>67.900000000000006</v>
      </c>
      <c r="C482" s="53">
        <f t="shared" ref="C482:D482" si="94">C476</f>
        <v>67.900000000000006</v>
      </c>
      <c r="D482" s="53">
        <f t="shared" si="94"/>
        <v>22.6</v>
      </c>
      <c r="E482" s="71"/>
    </row>
    <row r="483" spans="1:5" x14ac:dyDescent="0.25">
      <c r="A483" s="58" t="s">
        <v>97</v>
      </c>
      <c r="B483" s="53">
        <f>B477</f>
        <v>2.8</v>
      </c>
      <c r="C483" s="53">
        <f>C477</f>
        <v>2.8</v>
      </c>
      <c r="D483" s="53"/>
      <c r="E483" s="71"/>
    </row>
    <row r="484" spans="1:5" ht="38.25" x14ac:dyDescent="0.25">
      <c r="A484" s="29" t="s">
        <v>178</v>
      </c>
      <c r="B484" s="53">
        <f>B478+B473</f>
        <v>764.6</v>
      </c>
      <c r="C484" s="53">
        <f t="shared" ref="C484:D485" si="95">C478+C473</f>
        <v>764.6</v>
      </c>
      <c r="D484" s="53">
        <f t="shared" si="95"/>
        <v>626.1</v>
      </c>
      <c r="E484" s="71"/>
    </row>
    <row r="485" spans="1:5" x14ac:dyDescent="0.25">
      <c r="A485" s="29" t="s">
        <v>55</v>
      </c>
      <c r="B485" s="71">
        <f>B479+B474</f>
        <v>342.66200000000003</v>
      </c>
      <c r="C485" s="71">
        <f t="shared" si="95"/>
        <v>342.66200000000003</v>
      </c>
      <c r="D485" s="71"/>
      <c r="E485" s="71"/>
    </row>
    <row r="486" spans="1:5" x14ac:dyDescent="0.25">
      <c r="A486" s="40" t="s">
        <v>64</v>
      </c>
      <c r="B486" s="53">
        <f>B480</f>
        <v>61.3</v>
      </c>
      <c r="C486" s="53">
        <f t="shared" ref="C486:D486" si="96">C480</f>
        <v>61.3</v>
      </c>
      <c r="D486" s="53">
        <f t="shared" si="96"/>
        <v>1.4</v>
      </c>
      <c r="E486" s="71"/>
    </row>
    <row r="487" spans="1:5" ht="15.75" x14ac:dyDescent="0.25">
      <c r="A487" s="80" t="s">
        <v>182</v>
      </c>
      <c r="B487" s="103">
        <f>B26+B37+B45+B51+B57+B63+B69+B74+B79+B85+B117+B126+B424+B435+B463+B481</f>
        <v>126131.74400000001</v>
      </c>
      <c r="C487" s="103">
        <f t="shared" ref="C487:E487" si="97">C26+C37+C45+C51+C57+C63+C69+C74+C79+C85+C117+C126+C424+C435+C463+C481</f>
        <v>93421.307000000015</v>
      </c>
      <c r="D487" s="103">
        <f t="shared" si="97"/>
        <v>56339.034</v>
      </c>
      <c r="E487" s="103">
        <f t="shared" si="97"/>
        <v>32710.437000000005</v>
      </c>
    </row>
    <row r="488" spans="1:5" x14ac:dyDescent="0.25">
      <c r="A488" s="29" t="s">
        <v>62</v>
      </c>
      <c r="B488" s="87">
        <f>B27+B38+B46+B52+B58+B64+B75+B86+B118+B127+B425+B436+B464+B482+B80+B70</f>
        <v>56374.999999999993</v>
      </c>
      <c r="C488" s="87">
        <f t="shared" ref="C488:E488" si="98">C27+C38+C46+C52+C58+C64+C75+C86+C118+C127+C425+C436+C464+C482+C80+C70</f>
        <v>50251.3</v>
      </c>
      <c r="D488" s="87">
        <f t="shared" si="98"/>
        <v>29557.100000000002</v>
      </c>
      <c r="E488" s="87">
        <f t="shared" si="98"/>
        <v>6123.7000000000007</v>
      </c>
    </row>
    <row r="489" spans="1:5" ht="38.25" x14ac:dyDescent="0.25">
      <c r="A489" s="29" t="s">
        <v>170</v>
      </c>
      <c r="B489" s="97">
        <f>B28+B465+B484</f>
        <v>4020.3119999999999</v>
      </c>
      <c r="C489" s="97">
        <f>C28+C465+C484</f>
        <v>4020.3119999999999</v>
      </c>
      <c r="D489" s="87">
        <f>D28+D465+D484</f>
        <v>1819.6</v>
      </c>
      <c r="E489" s="87"/>
    </row>
    <row r="490" spans="1:5" x14ac:dyDescent="0.25">
      <c r="A490" s="92" t="s">
        <v>100</v>
      </c>
      <c r="B490" s="87">
        <f>B65+B119+B128+B426+B468+B483</f>
        <v>3542.3000000000015</v>
      </c>
      <c r="C490" s="87">
        <f t="shared" ref="C490:E490" si="99">C65+C119+C128+C426+C468+C483</f>
        <v>3411.5000000000014</v>
      </c>
      <c r="D490" s="87">
        <f t="shared" si="99"/>
        <v>231.10000000000002</v>
      </c>
      <c r="E490" s="87">
        <f t="shared" si="99"/>
        <v>130.80000000000001</v>
      </c>
    </row>
    <row r="491" spans="1:5" x14ac:dyDescent="0.25">
      <c r="A491" s="72" t="s">
        <v>183</v>
      </c>
      <c r="B491" s="87">
        <f>B427+B469</f>
        <v>26018.500000000007</v>
      </c>
      <c r="C491" s="87">
        <f t="shared" ref="C491:E491" si="100">C427+C469</f>
        <v>25975.8</v>
      </c>
      <c r="D491" s="87">
        <f t="shared" si="100"/>
        <v>23022.900000000005</v>
      </c>
      <c r="E491" s="87">
        <f t="shared" si="100"/>
        <v>42.7</v>
      </c>
    </row>
    <row r="492" spans="1:5" ht="25.5" x14ac:dyDescent="0.25">
      <c r="A492" s="29" t="s">
        <v>167</v>
      </c>
      <c r="B492" s="87">
        <f t="shared" ref="B492:E492" si="101">B430+B466</f>
        <v>1884.6999999999998</v>
      </c>
      <c r="C492" s="87">
        <f t="shared" si="101"/>
        <v>1848.6999999999998</v>
      </c>
      <c r="D492" s="87">
        <f t="shared" si="101"/>
        <v>1336.1</v>
      </c>
      <c r="E492" s="87">
        <f t="shared" si="101"/>
        <v>36</v>
      </c>
    </row>
    <row r="493" spans="1:5" x14ac:dyDescent="0.25">
      <c r="A493" s="29" t="s">
        <v>66</v>
      </c>
      <c r="B493" s="97">
        <f>B39+B428</f>
        <v>7896.9369999999999</v>
      </c>
      <c r="C493" s="87"/>
      <c r="D493" s="87"/>
      <c r="E493" s="97">
        <f t="shared" ref="E493" si="102">E39+E428</f>
        <v>7896.9369999999999</v>
      </c>
    </row>
    <row r="494" spans="1:5" ht="38.25" x14ac:dyDescent="0.25">
      <c r="A494" s="29" t="s">
        <v>82</v>
      </c>
      <c r="B494" s="87">
        <f>B87</f>
        <v>1336.6000000000001</v>
      </c>
      <c r="C494" s="87">
        <f t="shared" ref="C494" si="103">C87</f>
        <v>1336.6000000000001</v>
      </c>
      <c r="D494" s="97"/>
      <c r="E494" s="87"/>
    </row>
    <row r="495" spans="1:5" x14ac:dyDescent="0.25">
      <c r="A495" s="29" t="s">
        <v>184</v>
      </c>
      <c r="B495" s="104">
        <f>B40</f>
        <v>4311</v>
      </c>
      <c r="C495" s="105"/>
      <c r="D495" s="105"/>
      <c r="E495" s="104">
        <f t="shared" ref="E495" si="104">E40</f>
        <v>4311</v>
      </c>
    </row>
    <row r="496" spans="1:5" x14ac:dyDescent="0.25">
      <c r="A496" s="29" t="s">
        <v>185</v>
      </c>
      <c r="B496" s="105">
        <f>B429+B53+B29+B485+B467</f>
        <v>2261.7339999999999</v>
      </c>
      <c r="C496" s="105">
        <f t="shared" ref="C496:D496" si="105">C429+C53+C29+C485+C467</f>
        <v>2261.7339999999999</v>
      </c>
      <c r="D496" s="105">
        <f t="shared" si="105"/>
        <v>207.13399999999999</v>
      </c>
      <c r="E496" s="104"/>
    </row>
    <row r="497" spans="1:5" x14ac:dyDescent="0.25">
      <c r="A497" s="29" t="s">
        <v>57</v>
      </c>
      <c r="B497" s="105">
        <f>SUM(B36+B470+B22+B486+B431)</f>
        <v>18484.661</v>
      </c>
      <c r="C497" s="105">
        <f t="shared" ref="C497:E497" si="106">SUM(C36+C470+C22+C486+C431)</f>
        <v>4315.3610000000008</v>
      </c>
      <c r="D497" s="104">
        <f t="shared" si="106"/>
        <v>165.10000000000002</v>
      </c>
      <c r="E497" s="104">
        <f t="shared" si="106"/>
        <v>14169.3</v>
      </c>
    </row>
    <row r="498" spans="1:5" ht="29.25" x14ac:dyDescent="0.25">
      <c r="A498" s="106" t="s">
        <v>284</v>
      </c>
      <c r="B498" s="107">
        <f>B487-B24</f>
        <v>123959.34400000001</v>
      </c>
      <c r="C498" s="107">
        <f t="shared" ref="C498:E498" si="107">C487-C24</f>
        <v>93421.307000000015</v>
      </c>
      <c r="D498" s="107">
        <f t="shared" si="107"/>
        <v>56339.034</v>
      </c>
      <c r="E498" s="107">
        <f t="shared" si="107"/>
        <v>30538.037000000004</v>
      </c>
    </row>
    <row r="499" spans="1:5" x14ac:dyDescent="0.25">
      <c r="A499" s="108"/>
      <c r="B499" s="108"/>
      <c r="C499" s="108"/>
      <c r="D499" s="109"/>
      <c r="E499" s="108"/>
    </row>
    <row r="500" spans="1:5" x14ac:dyDescent="0.25">
      <c r="A500" s="108"/>
      <c r="B500" s="108"/>
      <c r="C500" s="108"/>
      <c r="D500" s="109"/>
      <c r="E500" s="108"/>
    </row>
    <row r="501" spans="1:5" x14ac:dyDescent="0.25">
      <c r="A501" s="108"/>
      <c r="B501" s="198"/>
      <c r="C501" s="110"/>
      <c r="D501" s="110"/>
      <c r="E501" s="110"/>
    </row>
    <row r="502" spans="1:5" x14ac:dyDescent="0.25">
      <c r="A502" s="108"/>
      <c r="B502" s="198"/>
      <c r="C502" s="108"/>
      <c r="D502" s="109"/>
      <c r="E502" s="108"/>
    </row>
    <row r="503" spans="1:5" x14ac:dyDescent="0.25">
      <c r="A503" s="108"/>
      <c r="B503" s="110"/>
      <c r="C503" s="108"/>
      <c r="D503" s="109"/>
      <c r="E503" s="108"/>
    </row>
    <row r="504" spans="1:5" x14ac:dyDescent="0.25">
      <c r="A504" s="108"/>
      <c r="B504" s="108"/>
      <c r="C504" s="108"/>
      <c r="D504" s="109"/>
      <c r="E504" s="108"/>
    </row>
    <row r="505" spans="1:5" x14ac:dyDescent="0.25">
      <c r="A505" s="108"/>
      <c r="B505" s="108"/>
      <c r="C505" s="108"/>
      <c r="D505" s="109"/>
      <c r="E505" s="108"/>
    </row>
    <row r="506" spans="1:5" x14ac:dyDescent="0.25">
      <c r="A506" s="108"/>
      <c r="B506" s="108"/>
      <c r="C506" s="108"/>
      <c r="D506" s="109"/>
      <c r="E506" s="108"/>
    </row>
    <row r="507" spans="1:5" x14ac:dyDescent="0.25">
      <c r="A507" s="108"/>
      <c r="B507" s="108"/>
      <c r="C507" s="108"/>
      <c r="D507" s="109"/>
      <c r="E507" s="108"/>
    </row>
    <row r="508" spans="1:5" x14ac:dyDescent="0.25">
      <c r="A508" s="108"/>
      <c r="B508" s="108"/>
      <c r="C508" s="108"/>
      <c r="D508" s="109"/>
      <c r="E508" s="108"/>
    </row>
    <row r="509" spans="1:5" x14ac:dyDescent="0.25">
      <c r="A509" s="108"/>
      <c r="B509" s="108"/>
      <c r="C509" s="108"/>
      <c r="D509" s="109"/>
      <c r="E509" s="108"/>
    </row>
    <row r="510" spans="1:5" x14ac:dyDescent="0.25">
      <c r="A510" s="108"/>
      <c r="B510" s="108"/>
      <c r="C510" s="108"/>
      <c r="D510" s="109"/>
      <c r="E510" s="108"/>
    </row>
    <row r="511" spans="1:5" x14ac:dyDescent="0.25">
      <c r="A511" s="108"/>
      <c r="B511" s="108"/>
      <c r="C511" s="108"/>
      <c r="D511" s="109"/>
      <c r="E511" s="108"/>
    </row>
    <row r="512" spans="1:5" x14ac:dyDescent="0.25">
      <c r="C512" s="108"/>
    </row>
  </sheetData>
  <mergeCells count="18">
    <mergeCell ref="A471:E471"/>
    <mergeCell ref="A12:E12"/>
    <mergeCell ref="A31:E31"/>
    <mergeCell ref="A42:E42"/>
    <mergeCell ref="A47:E47"/>
    <mergeCell ref="A59:E59"/>
    <mergeCell ref="A66:E66"/>
    <mergeCell ref="A81:E81"/>
    <mergeCell ref="A88:E88"/>
    <mergeCell ref="A129:E129"/>
    <mergeCell ref="A432:E432"/>
    <mergeCell ref="A437:E437"/>
    <mergeCell ref="A7:E7"/>
    <mergeCell ref="A9:A11"/>
    <mergeCell ref="B9:B11"/>
    <mergeCell ref="C9:E9"/>
    <mergeCell ref="C10:D10"/>
    <mergeCell ref="E10:E11"/>
  </mergeCells>
  <pageMargins left="0.7" right="0.7" top="0.75" bottom="0.75" header="0.3" footer="0.3"/>
  <pageSetup paperSize="9" scale="8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3"/>
  <sheetViews>
    <sheetView workbookViewId="0">
      <selection activeCell="A28" sqref="A28"/>
    </sheetView>
  </sheetViews>
  <sheetFormatPr defaultRowHeight="15" x14ac:dyDescent="0.25"/>
  <cols>
    <col min="1" max="1" width="37.5703125" customWidth="1"/>
    <col min="2" max="2" width="13.5703125" customWidth="1"/>
    <col min="3" max="3" width="13.28515625" customWidth="1"/>
    <col min="4" max="4" width="12.42578125" customWidth="1"/>
    <col min="5" max="5" width="13.5703125" customWidth="1"/>
    <col min="6" max="6" width="3.5703125" customWidth="1"/>
    <col min="7" max="7" width="9.140625" hidden="1" customWidth="1"/>
    <col min="8" max="8" width="9.42578125" bestFit="1" customWidth="1"/>
  </cols>
  <sheetData>
    <row r="1" spans="1:5" x14ac:dyDescent="0.25">
      <c r="A1" s="112"/>
      <c r="B1" s="112"/>
      <c r="C1" s="112"/>
      <c r="D1" s="112"/>
    </row>
    <row r="2" spans="1:5" x14ac:dyDescent="0.25">
      <c r="A2" s="112"/>
      <c r="B2" s="3" t="s">
        <v>186</v>
      </c>
      <c r="C2" s="3"/>
      <c r="D2" s="3"/>
    </row>
    <row r="3" spans="1:5" x14ac:dyDescent="0.25">
      <c r="A3" s="112"/>
      <c r="B3" s="3" t="s">
        <v>187</v>
      </c>
      <c r="C3" s="3"/>
      <c r="D3" s="3"/>
    </row>
    <row r="4" spans="1:5" x14ac:dyDescent="0.25">
      <c r="A4" s="112"/>
      <c r="B4" s="3" t="s">
        <v>188</v>
      </c>
      <c r="C4" s="3"/>
      <c r="D4" s="3"/>
    </row>
    <row r="5" spans="1:5" x14ac:dyDescent="0.25">
      <c r="A5" s="112"/>
      <c r="B5" s="3" t="s">
        <v>188</v>
      </c>
      <c r="C5" s="3"/>
      <c r="D5" s="3"/>
    </row>
    <row r="6" spans="1:5" x14ac:dyDescent="0.25">
      <c r="A6" s="112"/>
      <c r="B6" s="227" t="s">
        <v>188</v>
      </c>
      <c r="C6" s="227"/>
      <c r="D6" s="227"/>
    </row>
    <row r="7" spans="1:5" x14ac:dyDescent="0.25">
      <c r="A7" s="112"/>
      <c r="B7" s="3" t="s">
        <v>189</v>
      </c>
      <c r="C7" s="3"/>
      <c r="D7" s="3"/>
    </row>
    <row r="8" spans="1:5" x14ac:dyDescent="0.25">
      <c r="A8" s="112"/>
      <c r="B8" s="112"/>
      <c r="C8" s="112"/>
      <c r="D8" s="112"/>
    </row>
    <row r="9" spans="1:5" ht="15.75" x14ac:dyDescent="0.25">
      <c r="A9" s="113" t="s">
        <v>190</v>
      </c>
      <c r="B9" s="113"/>
      <c r="C9" s="113"/>
      <c r="D9" s="113"/>
    </row>
    <row r="10" spans="1:5" ht="2.25" customHeight="1" x14ac:dyDescent="0.25">
      <c r="A10" s="113"/>
      <c r="B10" s="113"/>
      <c r="C10" s="113"/>
      <c r="D10" s="113"/>
    </row>
    <row r="11" spans="1:5" ht="15.75" x14ac:dyDescent="0.25">
      <c r="A11" s="113" t="s">
        <v>191</v>
      </c>
      <c r="B11" s="113"/>
      <c r="C11" s="113"/>
      <c r="D11" s="113"/>
    </row>
    <row r="12" spans="1:5" ht="15.75" x14ac:dyDescent="0.25">
      <c r="A12" s="113"/>
      <c r="B12" s="113"/>
      <c r="C12" s="113"/>
      <c r="D12" s="113"/>
    </row>
    <row r="13" spans="1:5" ht="15.75" customHeight="1" x14ac:dyDescent="0.25">
      <c r="A13" s="199" t="s">
        <v>192</v>
      </c>
      <c r="B13" s="199"/>
      <c r="C13" s="199"/>
      <c r="D13" s="199"/>
      <c r="E13" s="199"/>
    </row>
    <row r="14" spans="1:5" ht="15.75" x14ac:dyDescent="0.25">
      <c r="A14" s="1"/>
      <c r="B14" s="1"/>
      <c r="C14" s="1"/>
      <c r="D14" s="113"/>
    </row>
    <row r="15" spans="1:5" x14ac:dyDescent="0.25">
      <c r="A15" s="228" t="s">
        <v>193</v>
      </c>
      <c r="B15" s="228" t="s">
        <v>194</v>
      </c>
      <c r="C15" s="231" t="s">
        <v>195</v>
      </c>
      <c r="D15" s="232"/>
      <c r="E15" s="114"/>
    </row>
    <row r="16" spans="1:5" ht="15.75" x14ac:dyDescent="0.25">
      <c r="A16" s="229"/>
      <c r="B16" s="229"/>
      <c r="C16" s="233" t="s">
        <v>196</v>
      </c>
      <c r="D16" s="234"/>
      <c r="E16" s="235" t="s">
        <v>197</v>
      </c>
    </row>
    <row r="17" spans="1:7" ht="54.75" customHeight="1" x14ac:dyDescent="0.25">
      <c r="A17" s="230"/>
      <c r="B17" s="230"/>
      <c r="C17" s="115" t="s">
        <v>198</v>
      </c>
      <c r="D17" s="116" t="s">
        <v>46</v>
      </c>
      <c r="E17" s="236"/>
    </row>
    <row r="18" spans="1:7" ht="30.75" customHeight="1" x14ac:dyDescent="0.25">
      <c r="A18" s="117" t="s">
        <v>199</v>
      </c>
      <c r="B18" s="118"/>
      <c r="C18" s="119"/>
      <c r="D18" s="120"/>
      <c r="E18" s="121"/>
    </row>
    <row r="19" spans="1:7" ht="19.5" customHeight="1" x14ac:dyDescent="0.25">
      <c r="A19" s="122" t="s">
        <v>73</v>
      </c>
      <c r="B19" s="123">
        <v>355035.59</v>
      </c>
      <c r="C19" s="124"/>
      <c r="D19" s="125"/>
      <c r="E19" s="125">
        <v>355035.59</v>
      </c>
    </row>
    <row r="20" spans="1:7" ht="18.75" customHeight="1" x14ac:dyDescent="0.25">
      <c r="A20" s="126" t="s">
        <v>200</v>
      </c>
      <c r="B20" s="120">
        <f>B19</f>
        <v>355035.59</v>
      </c>
      <c r="C20" s="120"/>
      <c r="D20" s="118"/>
      <c r="E20" s="120">
        <f>E19</f>
        <v>355035.59</v>
      </c>
    </row>
    <row r="21" spans="1:7" ht="34.5" customHeight="1" x14ac:dyDescent="0.25">
      <c r="A21" s="127" t="s">
        <v>201</v>
      </c>
      <c r="B21" s="128"/>
      <c r="C21" s="129"/>
      <c r="D21" s="130"/>
      <c r="E21" s="121"/>
    </row>
    <row r="22" spans="1:7" ht="20.25" customHeight="1" x14ac:dyDescent="0.25">
      <c r="A22" s="122" t="s">
        <v>73</v>
      </c>
      <c r="B22" s="123">
        <f>C22+E22</f>
        <v>95000</v>
      </c>
      <c r="C22" s="125">
        <v>30000</v>
      </c>
      <c r="D22" s="131"/>
      <c r="E22" s="132">
        <v>65000</v>
      </c>
      <c r="F22" s="19"/>
    </row>
    <row r="23" spans="1:7" ht="23.25" customHeight="1" x14ac:dyDescent="0.25">
      <c r="A23" s="126" t="s">
        <v>202</v>
      </c>
      <c r="B23" s="120">
        <f>B22</f>
        <v>95000</v>
      </c>
      <c r="C23" s="120">
        <f>C22</f>
        <v>30000</v>
      </c>
      <c r="D23" s="120"/>
      <c r="E23" s="120">
        <f>E22</f>
        <v>65000</v>
      </c>
    </row>
    <row r="24" spans="1:7" ht="45.75" customHeight="1" x14ac:dyDescent="0.25">
      <c r="A24" s="117" t="s">
        <v>203</v>
      </c>
      <c r="B24" s="133"/>
      <c r="C24" s="134"/>
      <c r="D24" s="132"/>
      <c r="E24" s="121"/>
    </row>
    <row r="25" spans="1:7" ht="18.75" customHeight="1" x14ac:dyDescent="0.25">
      <c r="A25" s="122" t="s">
        <v>73</v>
      </c>
      <c r="B25" s="135">
        <f>C25+E25</f>
        <v>68016.12</v>
      </c>
      <c r="C25" s="135">
        <v>68016.12</v>
      </c>
      <c r="D25" s="136"/>
      <c r="E25" s="121"/>
    </row>
    <row r="26" spans="1:7" ht="21" customHeight="1" x14ac:dyDescent="0.25">
      <c r="A26" s="126" t="s">
        <v>204</v>
      </c>
      <c r="B26" s="137">
        <f>B25</f>
        <v>68016.12</v>
      </c>
      <c r="C26" s="137">
        <f>C25</f>
        <v>68016.12</v>
      </c>
      <c r="D26" s="138"/>
      <c r="E26" s="121"/>
    </row>
    <row r="27" spans="1:7" ht="32.25" customHeight="1" x14ac:dyDescent="0.25">
      <c r="A27" s="139" t="s">
        <v>205</v>
      </c>
      <c r="B27" s="140"/>
      <c r="C27" s="140"/>
      <c r="D27" s="141"/>
      <c r="E27" s="121"/>
    </row>
    <row r="28" spans="1:7" ht="19.5" customHeight="1" x14ac:dyDescent="0.25">
      <c r="A28" s="142" t="s">
        <v>73</v>
      </c>
      <c r="B28" s="143">
        <f>C28+E28</f>
        <v>156540.66</v>
      </c>
      <c r="C28" s="140">
        <v>156540.66</v>
      </c>
      <c r="D28" s="141"/>
      <c r="E28" s="144"/>
    </row>
    <row r="29" spans="1:7" ht="21" customHeight="1" x14ac:dyDescent="0.25">
      <c r="A29" s="126" t="s">
        <v>206</v>
      </c>
      <c r="B29" s="145">
        <f>B28</f>
        <v>156540.66</v>
      </c>
      <c r="C29" s="145">
        <f>C28</f>
        <v>156540.66</v>
      </c>
      <c r="D29" s="145"/>
      <c r="E29" s="145"/>
    </row>
    <row r="30" spans="1:7" ht="22.5" customHeight="1" x14ac:dyDescent="0.25">
      <c r="A30" s="139" t="s">
        <v>207</v>
      </c>
      <c r="B30" s="146"/>
      <c r="C30" s="146"/>
      <c r="D30" s="146"/>
      <c r="E30" s="147"/>
      <c r="F30" s="148"/>
    </row>
    <row r="31" spans="1:7" ht="19.5" customHeight="1" x14ac:dyDescent="0.25">
      <c r="A31" s="142" t="s">
        <v>73</v>
      </c>
      <c r="B31" s="149">
        <f>C31+E31</f>
        <v>354191.3</v>
      </c>
      <c r="C31" s="150">
        <v>74191.3</v>
      </c>
      <c r="D31" s="150"/>
      <c r="E31" s="143">
        <v>280000</v>
      </c>
      <c r="F31" s="148"/>
      <c r="G31" s="148"/>
    </row>
    <row r="32" spans="1:7" ht="20.25" customHeight="1" x14ac:dyDescent="0.25">
      <c r="A32" s="126" t="s">
        <v>208</v>
      </c>
      <c r="B32" s="145">
        <f>B31</f>
        <v>354191.3</v>
      </c>
      <c r="C32" s="145">
        <f>C31</f>
        <v>74191.3</v>
      </c>
      <c r="D32" s="145"/>
      <c r="E32" s="145">
        <f>E31</f>
        <v>280000</v>
      </c>
    </row>
    <row r="33" spans="1:8" ht="61.5" customHeight="1" x14ac:dyDescent="0.25">
      <c r="A33" s="151" t="s">
        <v>209</v>
      </c>
      <c r="B33" s="145"/>
      <c r="C33" s="152"/>
      <c r="D33" s="132"/>
      <c r="E33" s="144"/>
    </row>
    <row r="34" spans="1:8" ht="19.5" customHeight="1" x14ac:dyDescent="0.25">
      <c r="A34" s="126" t="s">
        <v>73</v>
      </c>
      <c r="B34" s="140">
        <v>168668.22</v>
      </c>
      <c r="C34" s="132">
        <v>7996.76</v>
      </c>
      <c r="D34" s="153"/>
      <c r="E34" s="144">
        <v>160671.46</v>
      </c>
      <c r="H34" s="183"/>
    </row>
    <row r="35" spans="1:8" ht="18" customHeight="1" x14ac:dyDescent="0.25">
      <c r="A35" s="126" t="s">
        <v>210</v>
      </c>
      <c r="B35" s="145">
        <f>B34</f>
        <v>168668.22</v>
      </c>
      <c r="C35" s="145">
        <f>C34</f>
        <v>7996.76</v>
      </c>
      <c r="D35" s="145"/>
      <c r="E35" s="145">
        <f t="shared" ref="E35" si="0">E34</f>
        <v>160671.46</v>
      </c>
    </row>
    <row r="36" spans="1:8" ht="33.75" customHeight="1" x14ac:dyDescent="0.25">
      <c r="A36" s="139" t="s">
        <v>211</v>
      </c>
      <c r="B36" s="140"/>
      <c r="C36" s="132"/>
      <c r="D36" s="132"/>
      <c r="E36" s="144"/>
    </row>
    <row r="37" spans="1:8" ht="18.75" customHeight="1" x14ac:dyDescent="0.25">
      <c r="A37" s="126" t="s">
        <v>86</v>
      </c>
      <c r="B37" s="140">
        <f>C37+E37</f>
        <v>2308.66</v>
      </c>
      <c r="C37" s="132">
        <v>308.66000000000003</v>
      </c>
      <c r="D37" s="132"/>
      <c r="E37" s="144">
        <v>2000</v>
      </c>
    </row>
    <row r="38" spans="1:8" ht="15.75" customHeight="1" x14ac:dyDescent="0.25">
      <c r="A38" s="126" t="s">
        <v>87</v>
      </c>
      <c r="B38" s="140">
        <f t="shared" ref="B38:B43" si="1">C38+E38</f>
        <v>874.04</v>
      </c>
      <c r="C38" s="132">
        <v>874.04</v>
      </c>
      <c r="D38" s="132"/>
      <c r="E38" s="144"/>
    </row>
    <row r="39" spans="1:8" ht="17.25" customHeight="1" x14ac:dyDescent="0.25">
      <c r="A39" s="126" t="s">
        <v>212</v>
      </c>
      <c r="B39" s="140">
        <f t="shared" si="1"/>
        <v>16482.77</v>
      </c>
      <c r="C39" s="132">
        <v>14482.77</v>
      </c>
      <c r="D39" s="132">
        <v>13200</v>
      </c>
      <c r="E39" s="144">
        <v>2000</v>
      </c>
    </row>
    <row r="40" spans="1:8" ht="15.75" x14ac:dyDescent="0.25">
      <c r="A40" s="122" t="s">
        <v>93</v>
      </c>
      <c r="B40" s="140">
        <f t="shared" si="1"/>
        <v>5861.27</v>
      </c>
      <c r="C40" s="132">
        <v>5861.27</v>
      </c>
      <c r="D40" s="132"/>
      <c r="E40" s="144"/>
    </row>
    <row r="41" spans="1:8" ht="19.5" customHeight="1" x14ac:dyDescent="0.25">
      <c r="A41" s="126" t="s">
        <v>213</v>
      </c>
      <c r="B41" s="140">
        <f t="shared" si="1"/>
        <v>31916.799999999999</v>
      </c>
      <c r="C41" s="132">
        <v>31916.799999999999</v>
      </c>
      <c r="D41" s="132">
        <v>10000</v>
      </c>
      <c r="E41" s="144"/>
    </row>
    <row r="42" spans="1:8" ht="17.25" customHeight="1" x14ac:dyDescent="0.25">
      <c r="A42" s="126" t="s">
        <v>90</v>
      </c>
      <c r="B42" s="140">
        <f t="shared" si="1"/>
        <v>6125.85</v>
      </c>
      <c r="C42" s="132">
        <v>6125.85</v>
      </c>
      <c r="D42" s="132"/>
      <c r="E42" s="144"/>
    </row>
    <row r="43" spans="1:8" ht="33.75" customHeight="1" x14ac:dyDescent="0.25">
      <c r="A43" s="126" t="s">
        <v>92</v>
      </c>
      <c r="B43" s="140">
        <f t="shared" si="1"/>
        <v>12794.09</v>
      </c>
      <c r="C43" s="132">
        <v>11794.09</v>
      </c>
      <c r="D43" s="132">
        <v>9400</v>
      </c>
      <c r="E43" s="144">
        <v>1000</v>
      </c>
    </row>
    <row r="44" spans="1:8" ht="20.25" customHeight="1" x14ac:dyDescent="0.25">
      <c r="A44" s="126" t="s">
        <v>214</v>
      </c>
      <c r="B44" s="145">
        <f>SUM(B37:B43)</f>
        <v>76363.48</v>
      </c>
      <c r="C44" s="145">
        <f>SUM(C37:C43)</f>
        <v>71363.48</v>
      </c>
      <c r="D44" s="145">
        <f>SUM(D37:D43)</f>
        <v>32600</v>
      </c>
      <c r="E44" s="145">
        <f>SUM(E37:E43)</f>
        <v>5000</v>
      </c>
    </row>
    <row r="45" spans="1:8" ht="21.75" customHeight="1" x14ac:dyDescent="0.25">
      <c r="A45" s="139" t="s">
        <v>215</v>
      </c>
      <c r="B45" s="140"/>
      <c r="C45" s="132"/>
      <c r="D45" s="132"/>
      <c r="E45" s="144"/>
    </row>
    <row r="46" spans="1:8" ht="20.25" customHeight="1" x14ac:dyDescent="0.25">
      <c r="A46" s="193" t="s">
        <v>98</v>
      </c>
      <c r="B46" s="140">
        <f>C46+E46</f>
        <v>26415.26</v>
      </c>
      <c r="C46" s="132">
        <v>26415.26</v>
      </c>
      <c r="D46" s="132"/>
      <c r="E46" s="144"/>
      <c r="F46" s="148"/>
    </row>
    <row r="47" spans="1:8" ht="19.5" customHeight="1" x14ac:dyDescent="0.25">
      <c r="A47" s="126" t="s">
        <v>216</v>
      </c>
      <c r="B47" s="152">
        <f>B46</f>
        <v>26415.26</v>
      </c>
      <c r="C47" s="152">
        <f>C46</f>
        <v>26415.26</v>
      </c>
      <c r="D47" s="152"/>
      <c r="E47" s="152"/>
    </row>
    <row r="48" spans="1:8" ht="35.25" customHeight="1" x14ac:dyDescent="0.25">
      <c r="A48" s="139" t="s">
        <v>217</v>
      </c>
      <c r="B48" s="140"/>
      <c r="C48" s="132"/>
      <c r="D48" s="132"/>
      <c r="E48" s="144"/>
      <c r="F48" s="148"/>
      <c r="G48" s="148"/>
      <c r="H48" s="148"/>
    </row>
    <row r="49" spans="1:8" ht="20.25" customHeight="1" x14ac:dyDescent="0.25">
      <c r="A49" s="194" t="s">
        <v>73</v>
      </c>
      <c r="B49" s="140">
        <f>C49+E49</f>
        <v>52</v>
      </c>
      <c r="C49" s="132">
        <v>52</v>
      </c>
      <c r="D49" s="132"/>
      <c r="E49" s="144"/>
      <c r="F49" s="148"/>
      <c r="G49" s="148"/>
      <c r="H49" s="148"/>
    </row>
    <row r="50" spans="1:8" ht="19.5" customHeight="1" x14ac:dyDescent="0.25">
      <c r="A50" s="126" t="s">
        <v>218</v>
      </c>
      <c r="B50" s="140">
        <f>C50+E50</f>
        <v>4154.25</v>
      </c>
      <c r="C50" s="140">
        <v>4154.25</v>
      </c>
      <c r="D50" s="132"/>
      <c r="E50" s="144"/>
      <c r="F50" s="148"/>
      <c r="G50" s="148"/>
      <c r="H50" s="148"/>
    </row>
    <row r="51" spans="1:8" ht="18" customHeight="1" x14ac:dyDescent="0.25">
      <c r="A51" s="126" t="s">
        <v>219</v>
      </c>
      <c r="B51" s="140">
        <f t="shared" ref="B51:B103" si="2">C51+E51</f>
        <v>1093.8599999999999</v>
      </c>
      <c r="C51" s="140">
        <v>1093.8599999999999</v>
      </c>
      <c r="D51" s="132"/>
      <c r="E51" s="144"/>
    </row>
    <row r="52" spans="1:8" ht="18" customHeight="1" x14ac:dyDescent="0.25">
      <c r="A52" s="126" t="s">
        <v>220</v>
      </c>
      <c r="B52" s="140">
        <f t="shared" si="2"/>
        <v>11876.62</v>
      </c>
      <c r="C52" s="140">
        <v>11876.62</v>
      </c>
      <c r="D52" s="132"/>
      <c r="E52" s="144"/>
    </row>
    <row r="53" spans="1:8" ht="19.5" customHeight="1" x14ac:dyDescent="0.25">
      <c r="A53" s="126" t="s">
        <v>221</v>
      </c>
      <c r="B53" s="140">
        <f t="shared" si="2"/>
        <v>6509.08</v>
      </c>
      <c r="C53" s="140">
        <v>6509.08</v>
      </c>
      <c r="D53" s="132"/>
      <c r="E53" s="144"/>
    </row>
    <row r="54" spans="1:8" ht="18.75" customHeight="1" x14ac:dyDescent="0.25">
      <c r="A54" s="126" t="s">
        <v>222</v>
      </c>
      <c r="B54" s="140">
        <f t="shared" si="2"/>
        <v>5740.13</v>
      </c>
      <c r="C54" s="140">
        <v>5740.13</v>
      </c>
      <c r="D54" s="132"/>
      <c r="E54" s="144"/>
    </row>
    <row r="55" spans="1:8" ht="18" customHeight="1" x14ac:dyDescent="0.25">
      <c r="A55" s="126" t="s">
        <v>223</v>
      </c>
      <c r="B55" s="140">
        <f t="shared" si="2"/>
        <v>9068.9</v>
      </c>
      <c r="C55" s="140">
        <v>5968.9</v>
      </c>
      <c r="D55" s="132"/>
      <c r="E55" s="144">
        <v>3100</v>
      </c>
    </row>
    <row r="56" spans="1:8" ht="15.75" customHeight="1" x14ac:dyDescent="0.25">
      <c r="A56" s="126" t="s">
        <v>224</v>
      </c>
      <c r="B56" s="140">
        <f t="shared" si="2"/>
        <v>5393.2</v>
      </c>
      <c r="C56" s="140">
        <v>4043.2</v>
      </c>
      <c r="D56" s="132"/>
      <c r="E56" s="144">
        <v>1350</v>
      </c>
    </row>
    <row r="57" spans="1:8" ht="18" customHeight="1" x14ac:dyDescent="0.25">
      <c r="A57" s="126" t="s">
        <v>225</v>
      </c>
      <c r="B57" s="140">
        <f t="shared" si="2"/>
        <v>4934.91</v>
      </c>
      <c r="C57" s="140">
        <v>3858.01</v>
      </c>
      <c r="D57" s="132"/>
      <c r="E57" s="144">
        <v>1076.9000000000001</v>
      </c>
    </row>
    <row r="58" spans="1:8" ht="16.5" customHeight="1" x14ac:dyDescent="0.25">
      <c r="A58" s="126" t="s">
        <v>226</v>
      </c>
      <c r="B58" s="140">
        <f t="shared" si="2"/>
        <v>4104.5</v>
      </c>
      <c r="C58" s="140">
        <v>4104.5</v>
      </c>
      <c r="D58" s="132"/>
      <c r="E58" s="144"/>
    </row>
    <row r="59" spans="1:8" ht="18" customHeight="1" x14ac:dyDescent="0.25">
      <c r="A59" s="126" t="s">
        <v>227</v>
      </c>
      <c r="B59" s="140">
        <f t="shared" si="2"/>
        <v>2521.79</v>
      </c>
      <c r="C59" s="140">
        <v>521.79</v>
      </c>
      <c r="D59" s="132"/>
      <c r="E59" s="144">
        <v>2000</v>
      </c>
    </row>
    <row r="60" spans="1:8" ht="15.75" customHeight="1" x14ac:dyDescent="0.25">
      <c r="A60" s="126" t="s">
        <v>228</v>
      </c>
      <c r="B60" s="140">
        <f t="shared" si="2"/>
        <v>10021.26</v>
      </c>
      <c r="C60" s="140">
        <v>6621.26</v>
      </c>
      <c r="D60" s="132"/>
      <c r="E60" s="144">
        <v>3400</v>
      </c>
    </row>
    <row r="61" spans="1:8" ht="15.75" customHeight="1" x14ac:dyDescent="0.25">
      <c r="A61" s="126" t="s">
        <v>229</v>
      </c>
      <c r="B61" s="140">
        <f t="shared" si="2"/>
        <v>12773.53</v>
      </c>
      <c r="C61" s="140">
        <v>11873.53</v>
      </c>
      <c r="D61" s="132"/>
      <c r="E61" s="144">
        <v>900</v>
      </c>
    </row>
    <row r="62" spans="1:8" ht="16.5" customHeight="1" x14ac:dyDescent="0.25">
      <c r="A62" s="126" t="s">
        <v>230</v>
      </c>
      <c r="B62" s="140">
        <f t="shared" si="2"/>
        <v>16793.41</v>
      </c>
      <c r="C62" s="140">
        <v>16793.41</v>
      </c>
      <c r="D62" s="132"/>
      <c r="E62" s="144"/>
    </row>
    <row r="63" spans="1:8" ht="18" customHeight="1" x14ac:dyDescent="0.25">
      <c r="A63" s="126" t="s">
        <v>231</v>
      </c>
      <c r="B63" s="140">
        <f t="shared" si="2"/>
        <v>3813.18</v>
      </c>
      <c r="C63" s="140">
        <v>3813.18</v>
      </c>
      <c r="D63" s="132"/>
      <c r="E63" s="144"/>
    </row>
    <row r="64" spans="1:8" ht="16.5" customHeight="1" x14ac:dyDescent="0.25">
      <c r="A64" s="126" t="s">
        <v>232</v>
      </c>
      <c r="B64" s="140">
        <f t="shared" si="2"/>
        <v>8944.82</v>
      </c>
      <c r="C64" s="140">
        <v>8944.82</v>
      </c>
      <c r="D64" s="132"/>
      <c r="E64" s="144"/>
    </row>
    <row r="65" spans="1:8" ht="17.25" customHeight="1" x14ac:dyDescent="0.25">
      <c r="A65" s="126" t="s">
        <v>233</v>
      </c>
      <c r="B65" s="140">
        <f t="shared" si="2"/>
        <v>3216.95</v>
      </c>
      <c r="C65" s="140">
        <v>3216.95</v>
      </c>
      <c r="D65" s="132"/>
      <c r="E65" s="144"/>
    </row>
    <row r="66" spans="1:8" ht="17.25" customHeight="1" x14ac:dyDescent="0.25">
      <c r="A66" s="126" t="s">
        <v>234</v>
      </c>
      <c r="B66" s="140">
        <f t="shared" si="2"/>
        <v>656.1</v>
      </c>
      <c r="C66" s="140">
        <v>656.1</v>
      </c>
      <c r="D66" s="132"/>
      <c r="E66" s="144"/>
    </row>
    <row r="67" spans="1:8" ht="16.5" customHeight="1" x14ac:dyDescent="0.25">
      <c r="A67" s="126" t="s">
        <v>235</v>
      </c>
      <c r="B67" s="140">
        <f t="shared" si="2"/>
        <v>3140.1</v>
      </c>
      <c r="C67" s="140">
        <v>3140.1</v>
      </c>
      <c r="D67" s="132"/>
      <c r="E67" s="144"/>
    </row>
    <row r="68" spans="1:8" ht="16.5" customHeight="1" x14ac:dyDescent="0.25">
      <c r="A68" s="126" t="s">
        <v>236</v>
      </c>
      <c r="B68" s="140">
        <f t="shared" si="2"/>
        <v>7478.83</v>
      </c>
      <c r="C68" s="140">
        <v>7478.83</v>
      </c>
      <c r="D68" s="132"/>
      <c r="E68" s="144"/>
    </row>
    <row r="69" spans="1:8" ht="15.75" customHeight="1" x14ac:dyDescent="0.25">
      <c r="A69" s="126" t="s">
        <v>237</v>
      </c>
      <c r="B69" s="140">
        <f t="shared" si="2"/>
        <v>8913.89</v>
      </c>
      <c r="C69" s="140">
        <v>8013.89</v>
      </c>
      <c r="D69" s="132"/>
      <c r="E69" s="144">
        <v>900</v>
      </c>
    </row>
    <row r="70" spans="1:8" ht="15" customHeight="1" x14ac:dyDescent="0.25">
      <c r="A70" s="126" t="s">
        <v>238</v>
      </c>
      <c r="B70" s="140">
        <f t="shared" si="2"/>
        <v>3926.5</v>
      </c>
      <c r="C70" s="140">
        <v>2926.5</v>
      </c>
      <c r="D70" s="132"/>
      <c r="E70" s="144">
        <v>1000</v>
      </c>
    </row>
    <row r="71" spans="1:8" ht="17.25" customHeight="1" x14ac:dyDescent="0.25">
      <c r="A71" s="126" t="s">
        <v>239</v>
      </c>
      <c r="B71" s="140">
        <f t="shared" si="2"/>
        <v>5887.3</v>
      </c>
      <c r="C71" s="140">
        <v>5887.3</v>
      </c>
      <c r="D71" s="132"/>
      <c r="E71" s="144"/>
    </row>
    <row r="72" spans="1:8" ht="15.75" customHeight="1" x14ac:dyDescent="0.25">
      <c r="A72" s="126" t="s">
        <v>240</v>
      </c>
      <c r="B72" s="140">
        <f t="shared" si="2"/>
        <v>5623.38</v>
      </c>
      <c r="C72" s="140">
        <v>5623.38</v>
      </c>
      <c r="D72" s="132"/>
      <c r="E72" s="144"/>
    </row>
    <row r="73" spans="1:8" ht="16.5" customHeight="1" x14ac:dyDescent="0.25">
      <c r="A73" s="126" t="s">
        <v>241</v>
      </c>
      <c r="B73" s="140">
        <f t="shared" si="2"/>
        <v>6068.12</v>
      </c>
      <c r="C73" s="140">
        <v>6068.12</v>
      </c>
      <c r="D73" s="132"/>
      <c r="E73" s="144"/>
    </row>
    <row r="74" spans="1:8" ht="15.75" customHeight="1" x14ac:dyDescent="0.25">
      <c r="A74" s="126" t="s">
        <v>242</v>
      </c>
      <c r="B74" s="140">
        <f t="shared" si="2"/>
        <v>3491.16</v>
      </c>
      <c r="C74" s="140">
        <v>3491.16</v>
      </c>
      <c r="D74" s="132"/>
      <c r="E74" s="144"/>
    </row>
    <row r="75" spans="1:8" ht="15.75" customHeight="1" x14ac:dyDescent="0.25">
      <c r="A75" s="126" t="s">
        <v>243</v>
      </c>
      <c r="B75" s="140">
        <f t="shared" si="2"/>
        <v>4500</v>
      </c>
      <c r="C75" s="140">
        <v>4500</v>
      </c>
      <c r="D75" s="132"/>
      <c r="E75" s="144"/>
    </row>
    <row r="76" spans="1:8" ht="16.5" customHeight="1" x14ac:dyDescent="0.25">
      <c r="A76" s="126" t="s">
        <v>244</v>
      </c>
      <c r="B76" s="140">
        <f t="shared" si="2"/>
        <v>7146.43</v>
      </c>
      <c r="C76" s="140">
        <v>7146.43</v>
      </c>
      <c r="D76" s="132"/>
      <c r="E76" s="144"/>
    </row>
    <row r="77" spans="1:8" ht="15.75" customHeight="1" x14ac:dyDescent="0.25">
      <c r="A77" s="126" t="s">
        <v>245</v>
      </c>
      <c r="B77" s="140">
        <f t="shared" si="2"/>
        <v>5968.94</v>
      </c>
      <c r="C77" s="140">
        <v>4868.9399999999996</v>
      </c>
      <c r="D77" s="132"/>
      <c r="E77" s="144">
        <v>1100</v>
      </c>
    </row>
    <row r="78" spans="1:8" ht="16.5" customHeight="1" x14ac:dyDescent="0.25">
      <c r="A78" s="126" t="s">
        <v>246</v>
      </c>
      <c r="B78" s="140">
        <f t="shared" si="2"/>
        <v>3502.82</v>
      </c>
      <c r="C78" s="140">
        <v>1765.92</v>
      </c>
      <c r="D78" s="132"/>
      <c r="E78" s="144">
        <v>1736.9</v>
      </c>
      <c r="F78" s="148"/>
      <c r="G78" s="148"/>
      <c r="H78" s="148"/>
    </row>
    <row r="79" spans="1:8" ht="16.5" customHeight="1" x14ac:dyDescent="0.25">
      <c r="A79" s="126" t="s">
        <v>131</v>
      </c>
      <c r="B79" s="140">
        <f t="shared" si="2"/>
        <v>1082.0899999999999</v>
      </c>
      <c r="C79" s="140">
        <v>1082.0899999999999</v>
      </c>
      <c r="D79" s="132"/>
      <c r="E79" s="144"/>
    </row>
    <row r="80" spans="1:8" ht="15.75" customHeight="1" x14ac:dyDescent="0.25">
      <c r="A80" s="126" t="s">
        <v>132</v>
      </c>
      <c r="B80" s="140">
        <f t="shared" si="2"/>
        <v>768.62</v>
      </c>
      <c r="C80" s="140">
        <v>768.62</v>
      </c>
      <c r="D80" s="132"/>
      <c r="E80" s="144"/>
    </row>
    <row r="81" spans="1:7" ht="15.75" customHeight="1" x14ac:dyDescent="0.25">
      <c r="A81" s="126" t="s">
        <v>133</v>
      </c>
      <c r="B81" s="140">
        <f t="shared" si="2"/>
        <v>406.65</v>
      </c>
      <c r="C81" s="140">
        <v>406.65</v>
      </c>
      <c r="D81" s="132"/>
      <c r="E81" s="144"/>
    </row>
    <row r="82" spans="1:7" ht="16.5" customHeight="1" x14ac:dyDescent="0.25">
      <c r="A82" s="126" t="s">
        <v>134</v>
      </c>
      <c r="B82" s="140">
        <f t="shared" si="2"/>
        <v>305.49</v>
      </c>
      <c r="C82" s="140">
        <v>305.49</v>
      </c>
      <c r="D82" s="132"/>
      <c r="E82" s="144"/>
    </row>
    <row r="83" spans="1:7" ht="17.25" customHeight="1" x14ac:dyDescent="0.25">
      <c r="A83" s="126" t="s">
        <v>137</v>
      </c>
      <c r="B83" s="140">
        <f t="shared" si="2"/>
        <v>7616.65</v>
      </c>
      <c r="C83" s="140">
        <v>4616.6499999999996</v>
      </c>
      <c r="D83" s="132"/>
      <c r="E83" s="144">
        <v>3000</v>
      </c>
    </row>
    <row r="84" spans="1:7" ht="17.25" customHeight="1" x14ac:dyDescent="0.25">
      <c r="A84" s="126" t="s">
        <v>247</v>
      </c>
      <c r="B84" s="140">
        <f t="shared" si="2"/>
        <v>8804.44</v>
      </c>
      <c r="C84" s="140">
        <v>8804.44</v>
      </c>
      <c r="D84" s="144">
        <v>800</v>
      </c>
      <c r="E84" s="144"/>
    </row>
    <row r="85" spans="1:7" ht="17.25" customHeight="1" x14ac:dyDescent="0.25">
      <c r="A85" s="126" t="s">
        <v>248</v>
      </c>
      <c r="B85" s="140">
        <f t="shared" si="2"/>
        <v>744.69</v>
      </c>
      <c r="C85" s="154">
        <v>744.69</v>
      </c>
      <c r="D85" s="155"/>
      <c r="E85" s="144"/>
    </row>
    <row r="86" spans="1:7" ht="16.5" customHeight="1" x14ac:dyDescent="0.25">
      <c r="A86" s="126" t="s">
        <v>249</v>
      </c>
      <c r="B86" s="140">
        <f t="shared" si="2"/>
        <v>45</v>
      </c>
      <c r="C86" s="154">
        <v>45</v>
      </c>
      <c r="D86" s="132"/>
      <c r="E86" s="144"/>
    </row>
    <row r="87" spans="1:7" ht="17.25" customHeight="1" x14ac:dyDescent="0.25">
      <c r="A87" s="126" t="s">
        <v>141</v>
      </c>
      <c r="B87" s="140">
        <f t="shared" si="2"/>
        <v>2626.9300000000003</v>
      </c>
      <c r="C87" s="154">
        <v>1626.93</v>
      </c>
      <c r="D87" s="132"/>
      <c r="E87" s="144">
        <v>1000</v>
      </c>
    </row>
    <row r="88" spans="1:7" ht="16.5" customHeight="1" x14ac:dyDescent="0.25">
      <c r="A88" s="126" t="s">
        <v>149</v>
      </c>
      <c r="B88" s="140">
        <f t="shared" si="2"/>
        <v>3859.4</v>
      </c>
      <c r="C88" s="140">
        <v>3859.4</v>
      </c>
      <c r="D88" s="132"/>
      <c r="E88" s="144"/>
      <c r="F88" s="148"/>
      <c r="G88" s="148"/>
    </row>
    <row r="89" spans="1:7" ht="16.5" customHeight="1" x14ac:dyDescent="0.25">
      <c r="A89" s="126" t="s">
        <v>250</v>
      </c>
      <c r="B89" s="140">
        <f t="shared" si="2"/>
        <v>402.96</v>
      </c>
      <c r="C89" s="140">
        <v>402.96</v>
      </c>
      <c r="D89" s="132"/>
      <c r="E89" s="144"/>
      <c r="F89" s="148"/>
      <c r="G89" s="148"/>
    </row>
    <row r="90" spans="1:7" ht="17.25" customHeight="1" x14ac:dyDescent="0.25">
      <c r="A90" s="126" t="s">
        <v>251</v>
      </c>
      <c r="B90" s="140">
        <f t="shared" si="2"/>
        <v>1818.11</v>
      </c>
      <c r="C90" s="140">
        <v>1818.11</v>
      </c>
      <c r="D90" s="132"/>
      <c r="E90" s="144"/>
    </row>
    <row r="91" spans="1:7" ht="18" customHeight="1" x14ac:dyDescent="0.25">
      <c r="A91" s="126" t="s">
        <v>145</v>
      </c>
      <c r="B91" s="140">
        <f t="shared" si="2"/>
        <v>2561.11</v>
      </c>
      <c r="C91" s="140">
        <v>2561.11</v>
      </c>
      <c r="D91" s="132">
        <v>546.17999999999995</v>
      </c>
      <c r="E91" s="144"/>
    </row>
    <row r="92" spans="1:7" ht="16.5" customHeight="1" x14ac:dyDescent="0.25">
      <c r="A92" s="126" t="s">
        <v>252</v>
      </c>
      <c r="B92" s="140">
        <f t="shared" si="2"/>
        <v>62.91</v>
      </c>
      <c r="C92" s="140">
        <v>62.91</v>
      </c>
      <c r="D92" s="132"/>
      <c r="E92" s="144"/>
    </row>
    <row r="93" spans="1:7" ht="17.25" customHeight="1" x14ac:dyDescent="0.25">
      <c r="A93" s="126" t="s">
        <v>253</v>
      </c>
      <c r="B93" s="140">
        <f t="shared" si="2"/>
        <v>6435.94</v>
      </c>
      <c r="C93" s="140">
        <v>5104.9399999999996</v>
      </c>
      <c r="D93" s="132"/>
      <c r="E93" s="144">
        <v>1331</v>
      </c>
    </row>
    <row r="94" spans="1:7" ht="16.5" customHeight="1" x14ac:dyDescent="0.25">
      <c r="A94" s="126" t="s">
        <v>142</v>
      </c>
      <c r="B94" s="140">
        <f t="shared" si="2"/>
        <v>91.87</v>
      </c>
      <c r="C94" s="140">
        <v>91.87</v>
      </c>
      <c r="D94" s="132"/>
      <c r="E94" s="144"/>
    </row>
    <row r="95" spans="1:7" ht="17.25" customHeight="1" x14ac:dyDescent="0.25">
      <c r="A95" s="126" t="s">
        <v>254</v>
      </c>
      <c r="B95" s="140">
        <f t="shared" si="2"/>
        <v>2730</v>
      </c>
      <c r="C95" s="140">
        <v>2730</v>
      </c>
      <c r="D95" s="132"/>
      <c r="E95" s="144"/>
    </row>
    <row r="96" spans="1:7" ht="33" customHeight="1" x14ac:dyDescent="0.25">
      <c r="A96" s="126" t="s">
        <v>155</v>
      </c>
      <c r="B96" s="140">
        <f t="shared" si="2"/>
        <v>443.39</v>
      </c>
      <c r="C96" s="140">
        <v>443.39</v>
      </c>
      <c r="D96" s="132"/>
      <c r="E96" s="144"/>
    </row>
    <row r="97" spans="1:7" ht="15.75" customHeight="1" x14ac:dyDescent="0.25">
      <c r="A97" s="126" t="s">
        <v>152</v>
      </c>
      <c r="B97" s="140">
        <f t="shared" si="2"/>
        <v>792.13</v>
      </c>
      <c r="C97" s="140">
        <v>792.13</v>
      </c>
      <c r="D97" s="132"/>
      <c r="E97" s="144"/>
    </row>
    <row r="98" spans="1:7" ht="15.75" x14ac:dyDescent="0.25">
      <c r="A98" s="126" t="s">
        <v>158</v>
      </c>
      <c r="B98" s="140">
        <f t="shared" si="2"/>
        <v>22315.26</v>
      </c>
      <c r="C98" s="140">
        <v>22315.26</v>
      </c>
      <c r="D98" s="132"/>
      <c r="E98" s="144"/>
    </row>
    <row r="99" spans="1:7" ht="17.25" customHeight="1" x14ac:dyDescent="0.25">
      <c r="A99" s="156" t="s">
        <v>160</v>
      </c>
      <c r="B99" s="140">
        <f t="shared" si="2"/>
        <v>4749.24</v>
      </c>
      <c r="C99" s="140">
        <v>4749.24</v>
      </c>
      <c r="D99" s="132"/>
      <c r="E99" s="144"/>
    </row>
    <row r="100" spans="1:7" ht="16.5" customHeight="1" x14ac:dyDescent="0.25">
      <c r="A100" s="156" t="s">
        <v>161</v>
      </c>
      <c r="B100" s="140">
        <f t="shared" si="2"/>
        <v>221.42</v>
      </c>
      <c r="C100" s="140">
        <v>221.42</v>
      </c>
      <c r="D100" s="132"/>
      <c r="E100" s="144"/>
    </row>
    <row r="101" spans="1:7" ht="15.75" customHeight="1" x14ac:dyDescent="0.25">
      <c r="A101" s="126" t="s">
        <v>162</v>
      </c>
      <c r="B101" s="140">
        <f t="shared" si="2"/>
        <v>3533.03</v>
      </c>
      <c r="C101" s="140">
        <v>3533.03</v>
      </c>
      <c r="D101" s="132"/>
      <c r="E101" s="144"/>
    </row>
    <row r="102" spans="1:7" ht="15.75" customHeight="1" x14ac:dyDescent="0.25">
      <c r="A102" s="126" t="s">
        <v>164</v>
      </c>
      <c r="B102" s="140">
        <f t="shared" si="2"/>
        <v>82</v>
      </c>
      <c r="C102" s="140">
        <v>82</v>
      </c>
      <c r="D102" s="132"/>
      <c r="E102" s="144"/>
    </row>
    <row r="103" spans="1:7" ht="15" customHeight="1" x14ac:dyDescent="0.25">
      <c r="A103" s="126" t="s">
        <v>163</v>
      </c>
      <c r="B103" s="140">
        <f t="shared" si="2"/>
        <v>1263.4000000000001</v>
      </c>
      <c r="C103" s="140">
        <v>1263.4000000000001</v>
      </c>
      <c r="D103" s="132"/>
      <c r="E103" s="144"/>
    </row>
    <row r="104" spans="1:7" ht="18.75" customHeight="1" x14ac:dyDescent="0.25">
      <c r="A104" s="126" t="s">
        <v>255</v>
      </c>
      <c r="B104" s="145">
        <f>SUM(B49:B103)</f>
        <v>251078.68999999994</v>
      </c>
      <c r="C104" s="145">
        <f t="shared" ref="C104:E104" si="3">SUM(C49:C103)</f>
        <v>229183.88999999998</v>
      </c>
      <c r="D104" s="145">
        <f t="shared" si="3"/>
        <v>1346.1799999999998</v>
      </c>
      <c r="E104" s="145">
        <f t="shared" si="3"/>
        <v>21894.799999999999</v>
      </c>
    </row>
    <row r="105" spans="1:7" ht="34.5" customHeight="1" x14ac:dyDescent="0.25">
      <c r="A105" s="157" t="s">
        <v>256</v>
      </c>
      <c r="B105" s="140"/>
      <c r="C105" s="140"/>
      <c r="D105" s="145"/>
      <c r="E105" s="144"/>
    </row>
    <row r="106" spans="1:7" ht="23.25" customHeight="1" x14ac:dyDescent="0.25">
      <c r="A106" s="195" t="s">
        <v>73</v>
      </c>
      <c r="B106" s="143">
        <f>C106</f>
        <v>75007.94</v>
      </c>
      <c r="C106" s="143">
        <v>75007.94</v>
      </c>
      <c r="D106" s="145"/>
      <c r="E106" s="144"/>
      <c r="F106" s="19"/>
    </row>
    <row r="107" spans="1:7" ht="18.75" customHeight="1" x14ac:dyDescent="0.25">
      <c r="A107" s="156" t="s">
        <v>172</v>
      </c>
      <c r="B107" s="140">
        <f>C107+E107</f>
        <v>4439.3</v>
      </c>
      <c r="C107" s="140">
        <v>4439.3</v>
      </c>
      <c r="D107" s="132"/>
      <c r="E107" s="144"/>
      <c r="F107" s="148"/>
    </row>
    <row r="108" spans="1:7" ht="21.75" customHeight="1" x14ac:dyDescent="0.25">
      <c r="A108" s="158" t="s">
        <v>175</v>
      </c>
      <c r="B108" s="140">
        <f>C108+E108</f>
        <v>2404.79</v>
      </c>
      <c r="C108" s="140">
        <v>2404.79</v>
      </c>
      <c r="D108" s="132"/>
      <c r="E108" s="144"/>
    </row>
    <row r="109" spans="1:7" ht="21.75" customHeight="1" x14ac:dyDescent="0.25">
      <c r="A109" s="156" t="s">
        <v>257</v>
      </c>
      <c r="B109" s="145">
        <f>B107+B108+B106</f>
        <v>81852.03</v>
      </c>
      <c r="C109" s="145">
        <f>C107+C108+C106</f>
        <v>81852.03</v>
      </c>
      <c r="D109" s="145"/>
      <c r="E109" s="145"/>
    </row>
    <row r="110" spans="1:7" ht="53.25" customHeight="1" x14ac:dyDescent="0.25">
      <c r="A110" s="151" t="s">
        <v>258</v>
      </c>
      <c r="B110" s="140"/>
      <c r="C110" s="132"/>
      <c r="D110" s="152"/>
      <c r="E110" s="144"/>
      <c r="G110" s="19" t="s">
        <v>259</v>
      </c>
    </row>
    <row r="111" spans="1:7" ht="16.5" customHeight="1" x14ac:dyDescent="0.25">
      <c r="A111" s="156" t="s">
        <v>181</v>
      </c>
      <c r="B111" s="143">
        <v>15827.06</v>
      </c>
      <c r="C111" s="132">
        <v>13827.06</v>
      </c>
      <c r="D111" s="152"/>
      <c r="E111" s="144">
        <v>2000</v>
      </c>
    </row>
    <row r="112" spans="1:7" ht="16.5" customHeight="1" x14ac:dyDescent="0.25">
      <c r="A112" s="156" t="s">
        <v>260</v>
      </c>
      <c r="B112" s="152">
        <f>SUM(B111)</f>
        <v>15827.06</v>
      </c>
      <c r="C112" s="152">
        <f>SUM(C111)</f>
        <v>13827.06</v>
      </c>
      <c r="D112" s="152"/>
      <c r="E112" s="152">
        <f>SUM(E111)</f>
        <v>2000</v>
      </c>
    </row>
    <row r="113" spans="1:8" ht="20.25" customHeight="1" x14ac:dyDescent="0.25">
      <c r="A113" s="159" t="s">
        <v>261</v>
      </c>
      <c r="B113" s="152">
        <f>B20+B23+B26+B29+B32+B35+B44+B47+B104+B109+B112</f>
        <v>1648988.41</v>
      </c>
      <c r="C113" s="152">
        <f>C20+C23+C26+C29+C32+C35+C44+C47+C104+C109+C112</f>
        <v>759386.56</v>
      </c>
      <c r="D113" s="152">
        <f>D20+D23+D26+D29+D32+D35+D44+D47+D104+D109+D112</f>
        <v>33946.18</v>
      </c>
      <c r="E113" s="152">
        <f>E20+E23+E26+E29+E32+E35+E44+E47+E104+E109+E112</f>
        <v>889601.85000000009</v>
      </c>
    </row>
    <row r="115" spans="1:8" ht="20.25" customHeight="1" x14ac:dyDescent="0.25">
      <c r="A115" s="160" t="s">
        <v>262</v>
      </c>
      <c r="B115" s="160"/>
      <c r="C115" s="160"/>
      <c r="D115" s="160"/>
      <c r="E115" s="160"/>
    </row>
    <row r="117" spans="1:8" x14ac:dyDescent="0.25">
      <c r="A117" s="228" t="s">
        <v>193</v>
      </c>
      <c r="B117" s="228" t="s">
        <v>194</v>
      </c>
      <c r="C117" s="231" t="s">
        <v>195</v>
      </c>
      <c r="D117" s="232"/>
      <c r="E117" s="161"/>
    </row>
    <row r="118" spans="1:8" ht="15.75" x14ac:dyDescent="0.25">
      <c r="A118" s="229"/>
      <c r="B118" s="229"/>
      <c r="C118" s="233" t="s">
        <v>196</v>
      </c>
      <c r="D118" s="234"/>
      <c r="E118" s="235" t="s">
        <v>197</v>
      </c>
    </row>
    <row r="119" spans="1:8" ht="45" customHeight="1" x14ac:dyDescent="0.25">
      <c r="A119" s="230"/>
      <c r="B119" s="230"/>
      <c r="C119" s="115" t="s">
        <v>198</v>
      </c>
      <c r="D119" s="116" t="s">
        <v>46</v>
      </c>
      <c r="E119" s="236"/>
    </row>
    <row r="120" spans="1:8" ht="35.25" customHeight="1" x14ac:dyDescent="0.25">
      <c r="A120" s="151" t="s">
        <v>263</v>
      </c>
      <c r="B120" s="162"/>
      <c r="C120" s="129"/>
      <c r="D120" s="130"/>
      <c r="E120" s="163"/>
    </row>
    <row r="121" spans="1:8" ht="21" customHeight="1" x14ac:dyDescent="0.25">
      <c r="A121" s="164" t="s">
        <v>73</v>
      </c>
      <c r="B121" s="165">
        <f>B122+B123</f>
        <v>8852.98</v>
      </c>
      <c r="C121" s="165">
        <f t="shared" ref="C121" si="4">C122+C123</f>
        <v>8852.98</v>
      </c>
      <c r="D121" s="165"/>
      <c r="E121" s="125"/>
    </row>
    <row r="122" spans="1:8" ht="25.5" customHeight="1" x14ac:dyDescent="0.25">
      <c r="A122" s="166" t="s">
        <v>264</v>
      </c>
      <c r="B122" s="125">
        <f>C122+E122</f>
        <v>1192.6099999999999</v>
      </c>
      <c r="C122" s="129">
        <v>1192.6099999999999</v>
      </c>
      <c r="D122" s="130"/>
      <c r="E122" s="163"/>
    </row>
    <row r="123" spans="1:8" ht="33" customHeight="1" x14ac:dyDescent="0.25">
      <c r="A123" s="167" t="s">
        <v>265</v>
      </c>
      <c r="B123" s="125">
        <f>C123+E123</f>
        <v>7660.37</v>
      </c>
      <c r="C123" s="168">
        <v>7660.37</v>
      </c>
      <c r="D123" s="130"/>
      <c r="E123" s="163"/>
      <c r="F123" s="148"/>
      <c r="G123" s="148"/>
    </row>
    <row r="124" spans="1:8" ht="18.75" customHeight="1" x14ac:dyDescent="0.25">
      <c r="A124" s="169" t="s">
        <v>266</v>
      </c>
      <c r="B124" s="165">
        <f>B121</f>
        <v>8852.98</v>
      </c>
      <c r="C124" s="165">
        <f>C121</f>
        <v>8852.98</v>
      </c>
      <c r="D124" s="165"/>
      <c r="E124" s="165"/>
    </row>
    <row r="125" spans="1:8" ht="59.25" customHeight="1" x14ac:dyDescent="0.25">
      <c r="A125" s="117" t="s">
        <v>267</v>
      </c>
      <c r="B125" s="165"/>
      <c r="C125" s="165"/>
      <c r="D125" s="120"/>
      <c r="E125" s="120"/>
    </row>
    <row r="126" spans="1:8" ht="18.75" customHeight="1" x14ac:dyDescent="0.25">
      <c r="A126" s="169" t="s">
        <v>73</v>
      </c>
      <c r="B126" s="125">
        <f>C126+E126</f>
        <v>57482.45</v>
      </c>
      <c r="C126" s="125">
        <v>57482.45</v>
      </c>
      <c r="D126" s="120"/>
      <c r="E126" s="131"/>
      <c r="F126" s="148"/>
      <c r="G126" s="148"/>
      <c r="H126" s="148"/>
    </row>
    <row r="127" spans="1:8" ht="18.75" customHeight="1" x14ac:dyDescent="0.25">
      <c r="A127" s="170" t="s">
        <v>268</v>
      </c>
      <c r="B127" s="165">
        <f>B126</f>
        <v>57482.45</v>
      </c>
      <c r="C127" s="165">
        <f>C126</f>
        <v>57482.45</v>
      </c>
      <c r="D127" s="165"/>
      <c r="E127" s="165"/>
    </row>
    <row r="128" spans="1:8" ht="39.75" customHeight="1" x14ac:dyDescent="0.25">
      <c r="A128" s="171" t="s">
        <v>269</v>
      </c>
      <c r="B128" s="172"/>
      <c r="C128" s="172"/>
      <c r="D128" s="172"/>
      <c r="E128" s="172"/>
    </row>
    <row r="129" spans="1:5" ht="15.75" x14ac:dyDescent="0.25">
      <c r="A129" s="173" t="s">
        <v>86</v>
      </c>
      <c r="B129" s="132">
        <f>C129+E129</f>
        <v>2705.76</v>
      </c>
      <c r="C129" s="132">
        <v>2705.76</v>
      </c>
      <c r="D129" s="132"/>
      <c r="E129" s="132"/>
    </row>
    <row r="130" spans="1:5" ht="15.75" x14ac:dyDescent="0.25">
      <c r="A130" s="173" t="s">
        <v>87</v>
      </c>
      <c r="B130" s="132">
        <f t="shared" ref="B130:B136" si="5">C130+E130</f>
        <v>1521.57</v>
      </c>
      <c r="C130" s="132">
        <v>1521.57</v>
      </c>
      <c r="D130" s="132"/>
      <c r="E130" s="132"/>
    </row>
    <row r="131" spans="1:5" ht="15.75" x14ac:dyDescent="0.25">
      <c r="A131" s="173" t="s">
        <v>89</v>
      </c>
      <c r="B131" s="132">
        <f t="shared" si="5"/>
        <v>922.85</v>
      </c>
      <c r="C131" s="132">
        <v>922.85</v>
      </c>
      <c r="D131" s="132"/>
      <c r="E131" s="132"/>
    </row>
    <row r="132" spans="1:5" ht="15.75" x14ac:dyDescent="0.25">
      <c r="A132" s="173" t="s">
        <v>90</v>
      </c>
      <c r="B132" s="132">
        <f t="shared" si="5"/>
        <v>205.42</v>
      </c>
      <c r="C132" s="132">
        <v>205.42</v>
      </c>
      <c r="D132" s="132"/>
      <c r="E132" s="132"/>
    </row>
    <row r="133" spans="1:5" ht="15.75" x14ac:dyDescent="0.25">
      <c r="A133" s="173" t="s">
        <v>213</v>
      </c>
      <c r="B133" s="132">
        <f t="shared" si="5"/>
        <v>683.37</v>
      </c>
      <c r="C133" s="132">
        <v>683.37</v>
      </c>
      <c r="D133" s="132"/>
      <c r="E133" s="132"/>
    </row>
    <row r="134" spans="1:5" ht="15.75" x14ac:dyDescent="0.25">
      <c r="A134" s="173" t="s">
        <v>94</v>
      </c>
      <c r="B134" s="132">
        <f t="shared" si="5"/>
        <v>342.06</v>
      </c>
      <c r="C134" s="132">
        <v>342.06</v>
      </c>
      <c r="D134" s="132"/>
      <c r="E134" s="132"/>
    </row>
    <row r="135" spans="1:5" ht="31.5" x14ac:dyDescent="0.25">
      <c r="A135" s="142" t="s">
        <v>92</v>
      </c>
      <c r="B135" s="132">
        <f t="shared" si="5"/>
        <v>1902.26</v>
      </c>
      <c r="C135" s="132">
        <v>1902.26</v>
      </c>
      <c r="D135" s="132"/>
      <c r="E135" s="132"/>
    </row>
    <row r="136" spans="1:5" ht="15.75" x14ac:dyDescent="0.25">
      <c r="A136" s="173" t="s">
        <v>93</v>
      </c>
      <c r="B136" s="132">
        <f t="shared" si="5"/>
        <v>487.73</v>
      </c>
      <c r="C136" s="132">
        <v>487.73</v>
      </c>
      <c r="D136" s="132"/>
      <c r="E136" s="132"/>
    </row>
    <row r="137" spans="1:5" ht="21" customHeight="1" x14ac:dyDescent="0.25">
      <c r="A137" s="159" t="s">
        <v>270</v>
      </c>
      <c r="B137" s="152">
        <f>SUM(B129:B136)</f>
        <v>8771.02</v>
      </c>
      <c r="C137" s="152">
        <f>SUM(C129:C136)</f>
        <v>8771.02</v>
      </c>
      <c r="D137" s="152"/>
      <c r="E137" s="132"/>
    </row>
    <row r="138" spans="1:5" ht="24.75" customHeight="1" x14ac:dyDescent="0.25">
      <c r="A138" s="174" t="s">
        <v>271</v>
      </c>
      <c r="B138" s="132"/>
      <c r="C138" s="132"/>
      <c r="D138" s="132"/>
      <c r="E138" s="132"/>
    </row>
    <row r="139" spans="1:5" ht="15.75" x14ac:dyDescent="0.25">
      <c r="A139" s="173" t="s">
        <v>98</v>
      </c>
      <c r="B139" s="144">
        <f>C139+E139</f>
        <v>13012.79</v>
      </c>
      <c r="C139" s="144">
        <v>13012.79</v>
      </c>
      <c r="D139" s="132"/>
      <c r="E139" s="132"/>
    </row>
    <row r="140" spans="1:5" ht="15.75" x14ac:dyDescent="0.25">
      <c r="A140" s="159" t="s">
        <v>272</v>
      </c>
      <c r="B140" s="152">
        <f>B139</f>
        <v>13012.79</v>
      </c>
      <c r="C140" s="152">
        <f>C139</f>
        <v>13012.79</v>
      </c>
      <c r="D140" s="152"/>
      <c r="E140" s="132"/>
    </row>
    <row r="141" spans="1:5" ht="34.5" customHeight="1" x14ac:dyDescent="0.25">
      <c r="A141" s="174" t="s">
        <v>273</v>
      </c>
      <c r="B141" s="132"/>
      <c r="C141" s="132"/>
      <c r="D141" s="132"/>
      <c r="E141" s="132"/>
    </row>
    <row r="142" spans="1:5" ht="15.75" x14ac:dyDescent="0.25">
      <c r="A142" s="142" t="s">
        <v>218</v>
      </c>
      <c r="B142" s="140">
        <f t="shared" ref="B142:B190" si="6">C142+E142</f>
        <v>474.14</v>
      </c>
      <c r="C142" s="140">
        <v>474.14</v>
      </c>
      <c r="D142" s="132"/>
      <c r="E142" s="132"/>
    </row>
    <row r="143" spans="1:5" ht="15.75" x14ac:dyDescent="0.25">
      <c r="A143" s="142" t="s">
        <v>219</v>
      </c>
      <c r="B143" s="140">
        <f t="shared" si="6"/>
        <v>1792.92</v>
      </c>
      <c r="C143" s="140">
        <v>1792.92</v>
      </c>
      <c r="D143" s="132"/>
      <c r="E143" s="132"/>
    </row>
    <row r="144" spans="1:5" ht="15.75" x14ac:dyDescent="0.25">
      <c r="A144" s="142" t="s">
        <v>220</v>
      </c>
      <c r="B144" s="140">
        <f t="shared" si="6"/>
        <v>584.85</v>
      </c>
      <c r="C144" s="140">
        <v>584.85</v>
      </c>
      <c r="D144" s="132"/>
      <c r="E144" s="132"/>
    </row>
    <row r="145" spans="1:6" ht="15.75" x14ac:dyDescent="0.25">
      <c r="A145" s="142" t="s">
        <v>221</v>
      </c>
      <c r="B145" s="140">
        <f t="shared" si="6"/>
        <v>809.01</v>
      </c>
      <c r="C145" s="140">
        <v>809.01</v>
      </c>
      <c r="D145" s="132"/>
      <c r="E145" s="132"/>
    </row>
    <row r="146" spans="1:6" ht="15.75" x14ac:dyDescent="0.25">
      <c r="A146" s="142" t="s">
        <v>222</v>
      </c>
      <c r="B146" s="140">
        <f t="shared" si="6"/>
        <v>387.9</v>
      </c>
      <c r="C146" s="140">
        <v>387.9</v>
      </c>
      <c r="D146" s="132"/>
      <c r="E146" s="132"/>
    </row>
    <row r="147" spans="1:6" ht="15.75" x14ac:dyDescent="0.25">
      <c r="A147" s="142" t="s">
        <v>223</v>
      </c>
      <c r="B147" s="140">
        <f t="shared" si="6"/>
        <v>231.87</v>
      </c>
      <c r="C147" s="140">
        <v>231.87</v>
      </c>
      <c r="D147" s="132"/>
      <c r="E147" s="132"/>
    </row>
    <row r="148" spans="1:6" ht="15.75" x14ac:dyDescent="0.25">
      <c r="A148" s="142" t="s">
        <v>224</v>
      </c>
      <c r="B148" s="140">
        <f t="shared" si="6"/>
        <v>1494.88</v>
      </c>
      <c r="C148" s="140">
        <v>1494.88</v>
      </c>
      <c r="D148" s="132"/>
      <c r="E148" s="132"/>
      <c r="F148" s="19"/>
    </row>
    <row r="149" spans="1:6" ht="15.75" x14ac:dyDescent="0.25">
      <c r="A149" s="142" t="s">
        <v>225</v>
      </c>
      <c r="B149" s="140">
        <f t="shared" si="6"/>
        <v>707.72</v>
      </c>
      <c r="C149" s="140">
        <v>707.72</v>
      </c>
      <c r="D149" s="132"/>
      <c r="E149" s="132"/>
    </row>
    <row r="150" spans="1:6" ht="15.75" x14ac:dyDescent="0.25">
      <c r="A150" s="142" t="s">
        <v>226</v>
      </c>
      <c r="B150" s="140">
        <f t="shared" si="6"/>
        <v>369.94</v>
      </c>
      <c r="C150" s="140">
        <v>369.94</v>
      </c>
      <c r="D150" s="132"/>
      <c r="E150" s="132"/>
    </row>
    <row r="151" spans="1:6" ht="15.75" x14ac:dyDescent="0.25">
      <c r="A151" s="142" t="s">
        <v>227</v>
      </c>
      <c r="B151" s="140">
        <f t="shared" si="6"/>
        <v>654.17999999999995</v>
      </c>
      <c r="C151" s="140">
        <v>654.17999999999995</v>
      </c>
      <c r="D151" s="132"/>
      <c r="E151" s="132"/>
    </row>
    <row r="152" spans="1:6" ht="15.75" x14ac:dyDescent="0.25">
      <c r="A152" s="142" t="s">
        <v>228</v>
      </c>
      <c r="B152" s="140">
        <f t="shared" si="6"/>
        <v>996.39</v>
      </c>
      <c r="C152" s="140">
        <v>996.39</v>
      </c>
      <c r="D152" s="132"/>
      <c r="E152" s="132"/>
    </row>
    <row r="153" spans="1:6" ht="15.75" x14ac:dyDescent="0.25">
      <c r="A153" s="142" t="s">
        <v>229</v>
      </c>
      <c r="B153" s="140">
        <f t="shared" si="6"/>
        <v>497.13</v>
      </c>
      <c r="C153" s="140">
        <v>497.13</v>
      </c>
      <c r="D153" s="132"/>
      <c r="E153" s="132"/>
    </row>
    <row r="154" spans="1:6" ht="15.75" x14ac:dyDescent="0.25">
      <c r="A154" s="142" t="s">
        <v>230</v>
      </c>
      <c r="B154" s="140">
        <f t="shared" si="6"/>
        <v>958.7</v>
      </c>
      <c r="C154" s="140">
        <v>958.7</v>
      </c>
      <c r="D154" s="132"/>
      <c r="E154" s="132"/>
    </row>
    <row r="155" spans="1:6" ht="15.75" x14ac:dyDescent="0.25">
      <c r="A155" s="142" t="s">
        <v>231</v>
      </c>
      <c r="B155" s="140">
        <f t="shared" si="6"/>
        <v>919.39</v>
      </c>
      <c r="C155" s="140">
        <v>919.39</v>
      </c>
      <c r="D155" s="132"/>
      <c r="E155" s="132"/>
    </row>
    <row r="156" spans="1:6" ht="15.75" x14ac:dyDescent="0.25">
      <c r="A156" s="142" t="s">
        <v>232</v>
      </c>
      <c r="B156" s="140">
        <f t="shared" si="6"/>
        <v>395.02</v>
      </c>
      <c r="C156" s="140">
        <v>395.02</v>
      </c>
      <c r="D156" s="132"/>
      <c r="E156" s="132"/>
    </row>
    <row r="157" spans="1:6" ht="15.75" x14ac:dyDescent="0.25">
      <c r="A157" s="142" t="s">
        <v>243</v>
      </c>
      <c r="B157" s="140">
        <f t="shared" si="6"/>
        <v>808.97</v>
      </c>
      <c r="C157" s="140">
        <v>808.97</v>
      </c>
      <c r="D157" s="132"/>
      <c r="E157" s="132"/>
    </row>
    <row r="158" spans="1:6" ht="15.75" x14ac:dyDescent="0.25">
      <c r="A158" s="142" t="s">
        <v>233</v>
      </c>
      <c r="B158" s="140">
        <f t="shared" si="6"/>
        <v>303.79000000000002</v>
      </c>
      <c r="C158" s="140">
        <v>303.79000000000002</v>
      </c>
      <c r="D158" s="132"/>
      <c r="E158" s="132"/>
    </row>
    <row r="159" spans="1:6" ht="15.75" x14ac:dyDescent="0.25">
      <c r="A159" s="142" t="s">
        <v>234</v>
      </c>
      <c r="B159" s="140">
        <f t="shared" si="6"/>
        <v>959.65</v>
      </c>
      <c r="C159" s="140">
        <v>959.65</v>
      </c>
      <c r="D159" s="132"/>
      <c r="E159" s="132"/>
    </row>
    <row r="160" spans="1:6" ht="15.75" x14ac:dyDescent="0.25">
      <c r="A160" s="142" t="s">
        <v>236</v>
      </c>
      <c r="B160" s="140">
        <f t="shared" si="6"/>
        <v>1512.43</v>
      </c>
      <c r="C160" s="140">
        <v>1512.43</v>
      </c>
      <c r="D160" s="132"/>
      <c r="E160" s="132"/>
    </row>
    <row r="161" spans="1:5" ht="15.75" x14ac:dyDescent="0.25">
      <c r="A161" s="142" t="s">
        <v>237</v>
      </c>
      <c r="B161" s="140">
        <f t="shared" si="6"/>
        <v>662.89</v>
      </c>
      <c r="C161" s="140">
        <v>662.89</v>
      </c>
      <c r="D161" s="132"/>
      <c r="E161" s="132"/>
    </row>
    <row r="162" spans="1:5" ht="15.75" x14ac:dyDescent="0.25">
      <c r="A162" s="142" t="s">
        <v>238</v>
      </c>
      <c r="B162" s="140">
        <f t="shared" si="6"/>
        <v>476.41</v>
      </c>
      <c r="C162" s="140">
        <v>476.41</v>
      </c>
      <c r="D162" s="132"/>
      <c r="E162" s="132"/>
    </row>
    <row r="163" spans="1:5" ht="15.75" x14ac:dyDescent="0.25">
      <c r="A163" s="142" t="s">
        <v>239</v>
      </c>
      <c r="B163" s="140">
        <f t="shared" si="6"/>
        <v>553.04999999999995</v>
      </c>
      <c r="C163" s="140">
        <v>553.04999999999995</v>
      </c>
      <c r="D163" s="132"/>
      <c r="E163" s="132"/>
    </row>
    <row r="164" spans="1:5" ht="15.75" x14ac:dyDescent="0.25">
      <c r="A164" s="142" t="s">
        <v>240</v>
      </c>
      <c r="B164" s="140">
        <f t="shared" si="6"/>
        <v>741.37</v>
      </c>
      <c r="C164" s="140">
        <v>741.37</v>
      </c>
      <c r="D164" s="132"/>
      <c r="E164" s="132"/>
    </row>
    <row r="165" spans="1:5" ht="15.75" x14ac:dyDescent="0.25">
      <c r="A165" s="142" t="s">
        <v>241</v>
      </c>
      <c r="B165" s="140">
        <f t="shared" si="6"/>
        <v>900.26</v>
      </c>
      <c r="C165" s="140">
        <v>900.26</v>
      </c>
      <c r="D165" s="132"/>
      <c r="E165" s="132"/>
    </row>
    <row r="166" spans="1:5" ht="15.75" x14ac:dyDescent="0.25">
      <c r="A166" s="142" t="s">
        <v>242</v>
      </c>
      <c r="B166" s="140">
        <f t="shared" si="6"/>
        <v>657.87</v>
      </c>
      <c r="C166" s="140">
        <v>657.87</v>
      </c>
      <c r="D166" s="132"/>
      <c r="E166" s="132"/>
    </row>
    <row r="167" spans="1:5" ht="15.75" x14ac:dyDescent="0.25">
      <c r="A167" s="142" t="s">
        <v>244</v>
      </c>
      <c r="B167" s="140">
        <f t="shared" si="6"/>
        <v>1234.6500000000001</v>
      </c>
      <c r="C167" s="140">
        <v>1234.6500000000001</v>
      </c>
      <c r="D167" s="132"/>
      <c r="E167" s="132"/>
    </row>
    <row r="168" spans="1:5" ht="15.75" x14ac:dyDescent="0.25">
      <c r="A168" s="142" t="s">
        <v>245</v>
      </c>
      <c r="B168" s="140">
        <f t="shared" si="6"/>
        <v>945.44</v>
      </c>
      <c r="C168" s="140">
        <v>945.44</v>
      </c>
      <c r="D168" s="132"/>
      <c r="E168" s="132"/>
    </row>
    <row r="169" spans="1:5" ht="15.75" x14ac:dyDescent="0.25">
      <c r="A169" s="142" t="s">
        <v>246</v>
      </c>
      <c r="B169" s="140">
        <f t="shared" si="6"/>
        <v>143.21</v>
      </c>
      <c r="C169" s="140">
        <v>143.21</v>
      </c>
      <c r="D169" s="132"/>
      <c r="E169" s="132"/>
    </row>
    <row r="170" spans="1:5" ht="15.75" x14ac:dyDescent="0.25">
      <c r="A170" s="142" t="s">
        <v>131</v>
      </c>
      <c r="B170" s="140">
        <f t="shared" si="6"/>
        <v>1452.16</v>
      </c>
      <c r="C170" s="140">
        <v>1452.16</v>
      </c>
      <c r="D170" s="132"/>
      <c r="E170" s="132"/>
    </row>
    <row r="171" spans="1:5" ht="15.75" x14ac:dyDescent="0.25">
      <c r="A171" s="142" t="s">
        <v>132</v>
      </c>
      <c r="B171" s="140">
        <f t="shared" si="6"/>
        <v>2253.77</v>
      </c>
      <c r="C171" s="140">
        <v>2253.77</v>
      </c>
      <c r="D171" s="132"/>
      <c r="E171" s="132"/>
    </row>
    <row r="172" spans="1:5" ht="15.75" x14ac:dyDescent="0.25">
      <c r="A172" s="142" t="s">
        <v>134</v>
      </c>
      <c r="B172" s="140">
        <f t="shared" si="6"/>
        <v>947.82</v>
      </c>
      <c r="C172" s="140">
        <v>947.82</v>
      </c>
      <c r="D172" s="132"/>
      <c r="E172" s="132"/>
    </row>
    <row r="173" spans="1:5" ht="15.75" x14ac:dyDescent="0.25">
      <c r="A173" s="142" t="s">
        <v>133</v>
      </c>
      <c r="B173" s="140">
        <f t="shared" si="6"/>
        <v>2142.16</v>
      </c>
      <c r="C173" s="154">
        <v>2142.16</v>
      </c>
      <c r="D173" s="132"/>
      <c r="E173" s="132"/>
    </row>
    <row r="174" spans="1:5" ht="15.75" x14ac:dyDescent="0.25">
      <c r="A174" s="142" t="s">
        <v>247</v>
      </c>
      <c r="B174" s="140">
        <f t="shared" si="6"/>
        <v>3208.04</v>
      </c>
      <c r="C174" s="154">
        <v>3208.04</v>
      </c>
      <c r="D174" s="132"/>
      <c r="E174" s="132"/>
    </row>
    <row r="175" spans="1:5" ht="15.75" x14ac:dyDescent="0.25">
      <c r="A175" s="142" t="s">
        <v>249</v>
      </c>
      <c r="B175" s="140">
        <f t="shared" si="6"/>
        <v>3144.7</v>
      </c>
      <c r="C175" s="140">
        <v>3144.7</v>
      </c>
      <c r="D175" s="132"/>
      <c r="E175" s="132"/>
    </row>
    <row r="176" spans="1:5" ht="15.75" x14ac:dyDescent="0.25">
      <c r="A176" s="142" t="s">
        <v>274</v>
      </c>
      <c r="B176" s="140">
        <f t="shared" si="6"/>
        <v>629.62</v>
      </c>
      <c r="C176" s="140">
        <v>629.62</v>
      </c>
      <c r="D176" s="132"/>
      <c r="E176" s="132"/>
    </row>
    <row r="177" spans="1:5" ht="15.75" x14ac:dyDescent="0.25">
      <c r="A177" s="142" t="s">
        <v>141</v>
      </c>
      <c r="B177" s="140">
        <f t="shared" si="6"/>
        <v>737.28</v>
      </c>
      <c r="C177" s="140">
        <v>737.28</v>
      </c>
      <c r="D177" s="132"/>
      <c r="E177" s="132"/>
    </row>
    <row r="178" spans="1:5" ht="15.75" x14ac:dyDescent="0.25">
      <c r="A178" s="142" t="s">
        <v>251</v>
      </c>
      <c r="B178" s="140">
        <f t="shared" si="6"/>
        <v>1365.61</v>
      </c>
      <c r="C178" s="140">
        <v>1365.61</v>
      </c>
      <c r="D178" s="132"/>
      <c r="E178" s="132"/>
    </row>
    <row r="179" spans="1:5" ht="15.75" x14ac:dyDescent="0.25">
      <c r="A179" s="142" t="s">
        <v>145</v>
      </c>
      <c r="B179" s="140">
        <f t="shared" si="6"/>
        <v>1952.77</v>
      </c>
      <c r="C179" s="140">
        <v>1952.77</v>
      </c>
      <c r="D179" s="132"/>
      <c r="E179" s="132"/>
    </row>
    <row r="180" spans="1:5" ht="15.75" x14ac:dyDescent="0.25">
      <c r="A180" s="142" t="s">
        <v>275</v>
      </c>
      <c r="B180" s="140">
        <f t="shared" si="6"/>
        <v>869.05</v>
      </c>
      <c r="C180" s="140">
        <v>869.05</v>
      </c>
      <c r="D180" s="132"/>
      <c r="E180" s="132"/>
    </row>
    <row r="181" spans="1:5" ht="15.75" x14ac:dyDescent="0.25">
      <c r="A181" s="142" t="s">
        <v>252</v>
      </c>
      <c r="B181" s="140">
        <f t="shared" si="6"/>
        <v>1011.84</v>
      </c>
      <c r="C181" s="140">
        <v>1011.84</v>
      </c>
      <c r="D181" s="132"/>
      <c r="E181" s="132"/>
    </row>
    <row r="182" spans="1:5" ht="15.75" x14ac:dyDescent="0.25">
      <c r="A182" s="126" t="s">
        <v>142</v>
      </c>
      <c r="B182" s="140">
        <f t="shared" si="6"/>
        <v>2335.0500000000002</v>
      </c>
      <c r="C182" s="140">
        <v>2335.0500000000002</v>
      </c>
      <c r="D182" s="132"/>
      <c r="E182" s="132"/>
    </row>
    <row r="183" spans="1:5" ht="15.75" x14ac:dyDescent="0.25">
      <c r="A183" s="142" t="s">
        <v>250</v>
      </c>
      <c r="B183" s="140">
        <f t="shared" si="6"/>
        <v>2996.13</v>
      </c>
      <c r="C183" s="140">
        <v>2996.13</v>
      </c>
      <c r="D183" s="132"/>
      <c r="E183" s="132"/>
    </row>
    <row r="184" spans="1:5" ht="15.75" x14ac:dyDescent="0.25">
      <c r="A184" s="142" t="s">
        <v>152</v>
      </c>
      <c r="B184" s="140">
        <f t="shared" si="6"/>
        <v>180.69</v>
      </c>
      <c r="C184" s="140">
        <v>180.69</v>
      </c>
      <c r="D184" s="132"/>
      <c r="E184" s="132"/>
    </row>
    <row r="185" spans="1:5" ht="15.75" x14ac:dyDescent="0.25">
      <c r="A185" s="142" t="s">
        <v>157</v>
      </c>
      <c r="B185" s="140">
        <f t="shared" si="6"/>
        <v>468.96</v>
      </c>
      <c r="C185" s="140">
        <v>468.96</v>
      </c>
      <c r="D185" s="132"/>
      <c r="E185" s="132"/>
    </row>
    <row r="186" spans="1:5" ht="15.75" x14ac:dyDescent="0.25">
      <c r="A186" s="142" t="s">
        <v>158</v>
      </c>
      <c r="B186" s="140">
        <f t="shared" si="6"/>
        <v>1798.81</v>
      </c>
      <c r="C186" s="140">
        <v>1798.81</v>
      </c>
      <c r="D186" s="132"/>
      <c r="E186" s="132"/>
    </row>
    <row r="187" spans="1:5" ht="15.75" x14ac:dyDescent="0.25">
      <c r="A187" s="142" t="s">
        <v>162</v>
      </c>
      <c r="B187" s="140">
        <f t="shared" si="6"/>
        <v>1286.3599999999999</v>
      </c>
      <c r="C187" s="140">
        <v>1286.3599999999999</v>
      </c>
      <c r="D187" s="132"/>
      <c r="E187" s="132"/>
    </row>
    <row r="188" spans="1:5" ht="15.75" x14ac:dyDescent="0.25">
      <c r="A188" s="142" t="s">
        <v>163</v>
      </c>
      <c r="B188" s="140">
        <f t="shared" si="6"/>
        <v>80.63</v>
      </c>
      <c r="C188" s="132">
        <v>80.63</v>
      </c>
      <c r="D188" s="132"/>
      <c r="E188" s="132"/>
    </row>
    <row r="189" spans="1:5" ht="15.75" x14ac:dyDescent="0.25">
      <c r="A189" s="142" t="s">
        <v>164</v>
      </c>
      <c r="B189" s="140">
        <f t="shared" si="6"/>
        <v>788.14</v>
      </c>
      <c r="C189" s="132">
        <v>788.14</v>
      </c>
      <c r="D189" s="132"/>
      <c r="E189" s="132"/>
    </row>
    <row r="190" spans="1:5" ht="15.75" x14ac:dyDescent="0.25">
      <c r="A190" s="142" t="s">
        <v>165</v>
      </c>
      <c r="B190" s="140">
        <f t="shared" si="6"/>
        <v>362.09</v>
      </c>
      <c r="C190" s="132">
        <v>362.09</v>
      </c>
      <c r="D190" s="132"/>
      <c r="E190" s="132"/>
    </row>
    <row r="191" spans="1:5" ht="15.75" x14ac:dyDescent="0.25">
      <c r="A191" s="159" t="s">
        <v>276</v>
      </c>
      <c r="B191" s="152">
        <f>SUM(B142:B190)</f>
        <v>51185.709999999985</v>
      </c>
      <c r="C191" s="152">
        <f>SUM(C142:C190)</f>
        <v>51185.709999999985</v>
      </c>
      <c r="D191" s="152"/>
      <c r="E191" s="132"/>
    </row>
    <row r="192" spans="1:5" ht="36" customHeight="1" x14ac:dyDescent="0.25">
      <c r="A192" s="174" t="s">
        <v>277</v>
      </c>
      <c r="B192" s="138"/>
      <c r="C192" s="138"/>
      <c r="D192" s="138"/>
      <c r="E192" s="138"/>
    </row>
    <row r="193" spans="1:5" ht="31.5" x14ac:dyDescent="0.25">
      <c r="A193" s="142" t="s">
        <v>278</v>
      </c>
      <c r="B193" s="132">
        <f>C193+E193</f>
        <v>214511.38</v>
      </c>
      <c r="C193" s="132">
        <v>214511.38</v>
      </c>
      <c r="D193" s="132"/>
      <c r="E193" s="138"/>
    </row>
    <row r="194" spans="1:5" ht="15.75" x14ac:dyDescent="0.25">
      <c r="A194" s="173" t="s">
        <v>73</v>
      </c>
      <c r="B194" s="132">
        <f t="shared" ref="B194:B195" si="7">C194+E194</f>
        <v>25590.3</v>
      </c>
      <c r="C194" s="132">
        <v>25590.3</v>
      </c>
      <c r="D194" s="132"/>
      <c r="E194" s="138"/>
    </row>
    <row r="195" spans="1:5" ht="15.75" x14ac:dyDescent="0.25">
      <c r="A195" s="173" t="s">
        <v>172</v>
      </c>
      <c r="B195" s="132">
        <f t="shared" si="7"/>
        <v>3338.67</v>
      </c>
      <c r="C195" s="144">
        <v>3338.67</v>
      </c>
      <c r="D195" s="132"/>
      <c r="E195" s="138"/>
    </row>
    <row r="196" spans="1:5" ht="15.75" x14ac:dyDescent="0.25">
      <c r="A196" s="159" t="s">
        <v>279</v>
      </c>
      <c r="B196" s="152">
        <f>B193+B194+B195</f>
        <v>243440.35</v>
      </c>
      <c r="C196" s="152">
        <f>C193+C194+C195</f>
        <v>243440.35</v>
      </c>
      <c r="D196" s="132"/>
      <c r="E196" s="138"/>
    </row>
    <row r="197" spans="1:5" ht="24" customHeight="1" x14ac:dyDescent="0.25">
      <c r="A197" s="159" t="s">
        <v>280</v>
      </c>
      <c r="B197" s="152">
        <f>B124++B127+B137+B140+B191+B196</f>
        <v>382745.3</v>
      </c>
      <c r="C197" s="152">
        <f>C124++C127+C137+C140+C191+C196</f>
        <v>382745.3</v>
      </c>
      <c r="D197" s="152"/>
      <c r="E197" s="152"/>
    </row>
    <row r="199" spans="1:5" x14ac:dyDescent="0.25">
      <c r="A199" s="226" t="s">
        <v>281</v>
      </c>
      <c r="B199" s="226"/>
      <c r="C199" s="226"/>
      <c r="D199" s="226"/>
      <c r="E199" s="226"/>
    </row>
    <row r="200" spans="1:5" x14ac:dyDescent="0.25">
      <c r="A200" s="175"/>
      <c r="B200" s="175"/>
      <c r="C200" s="175"/>
      <c r="D200" s="175"/>
      <c r="E200" s="175"/>
    </row>
    <row r="201" spans="1:5" x14ac:dyDescent="0.25">
      <c r="A201" s="228" t="s">
        <v>193</v>
      </c>
      <c r="B201" s="228" t="s">
        <v>194</v>
      </c>
      <c r="C201" s="231" t="s">
        <v>195</v>
      </c>
      <c r="D201" s="232"/>
      <c r="E201" s="114"/>
    </row>
    <row r="202" spans="1:5" ht="15.75" x14ac:dyDescent="0.25">
      <c r="A202" s="229"/>
      <c r="B202" s="229"/>
      <c r="C202" s="233" t="s">
        <v>196</v>
      </c>
      <c r="D202" s="234"/>
      <c r="E202" s="235" t="s">
        <v>197</v>
      </c>
    </row>
    <row r="203" spans="1:5" ht="45.75" customHeight="1" x14ac:dyDescent="0.25">
      <c r="A203" s="230"/>
      <c r="B203" s="230"/>
      <c r="C203" s="115" t="s">
        <v>198</v>
      </c>
      <c r="D203" s="116" t="s">
        <v>46</v>
      </c>
      <c r="E203" s="236"/>
    </row>
    <row r="204" spans="1:5" ht="28.5" x14ac:dyDescent="0.25">
      <c r="A204" s="151" t="s">
        <v>199</v>
      </c>
      <c r="B204" s="174"/>
      <c r="C204" s="176"/>
      <c r="D204" s="177"/>
      <c r="E204" s="121"/>
    </row>
    <row r="205" spans="1:5" ht="18" customHeight="1" x14ac:dyDescent="0.25">
      <c r="A205" s="122" t="s">
        <v>282</v>
      </c>
      <c r="B205" s="131">
        <f>C205+E205</f>
        <v>6222936.25</v>
      </c>
      <c r="C205" s="168">
        <v>1575900</v>
      </c>
      <c r="D205" s="125"/>
      <c r="E205" s="125">
        <v>4647036.25</v>
      </c>
    </row>
    <row r="206" spans="1:5" ht="18.75" customHeight="1" x14ac:dyDescent="0.25">
      <c r="A206" s="126" t="s">
        <v>283</v>
      </c>
      <c r="B206" s="120">
        <f>B205</f>
        <v>6222936.25</v>
      </c>
      <c r="C206" s="120">
        <f>C205</f>
        <v>1575900</v>
      </c>
      <c r="D206" s="118"/>
      <c r="E206" s="120">
        <f>E205</f>
        <v>4647036.25</v>
      </c>
    </row>
    <row r="207" spans="1:5" ht="28.5" x14ac:dyDescent="0.25">
      <c r="A207" s="127" t="s">
        <v>201</v>
      </c>
      <c r="B207" s="178"/>
      <c r="C207" s="178"/>
      <c r="D207" s="178"/>
      <c r="E207" s="178"/>
    </row>
    <row r="208" spans="1:5" ht="15.75" x14ac:dyDescent="0.25">
      <c r="A208" s="122" t="s">
        <v>73</v>
      </c>
      <c r="B208" s="178">
        <v>63000</v>
      </c>
      <c r="C208" s="178"/>
      <c r="D208" s="178"/>
      <c r="E208" s="178">
        <v>63000</v>
      </c>
    </row>
    <row r="209" spans="1:5" ht="15.75" x14ac:dyDescent="0.25">
      <c r="A209" s="126" t="s">
        <v>202</v>
      </c>
      <c r="B209" s="179">
        <f>SUM(B208)</f>
        <v>63000</v>
      </c>
      <c r="C209" s="179"/>
      <c r="D209" s="179"/>
      <c r="E209" s="179">
        <f>SUM(E208)</f>
        <v>63000</v>
      </c>
    </row>
    <row r="210" spans="1:5" ht="42.75" x14ac:dyDescent="0.25">
      <c r="A210" s="180" t="s">
        <v>258</v>
      </c>
      <c r="B210" s="178"/>
      <c r="C210" s="178"/>
      <c r="D210" s="178"/>
      <c r="E210" s="178"/>
    </row>
    <row r="211" spans="1:5" ht="15.75" x14ac:dyDescent="0.25">
      <c r="A211" s="181" t="s">
        <v>73</v>
      </c>
      <c r="B211" s="178">
        <v>210000</v>
      </c>
      <c r="C211" s="178">
        <v>210000</v>
      </c>
      <c r="D211" s="178"/>
      <c r="E211" s="178"/>
    </row>
    <row r="212" spans="1:5" ht="15.75" x14ac:dyDescent="0.25">
      <c r="A212" s="181" t="s">
        <v>260</v>
      </c>
      <c r="B212" s="178">
        <f>SUM(B211)</f>
        <v>210000</v>
      </c>
      <c r="C212" s="178">
        <f>SUM(C211)</f>
        <v>210000</v>
      </c>
      <c r="D212" s="178"/>
      <c r="E212" s="178"/>
    </row>
    <row r="213" spans="1:5" ht="15.75" x14ac:dyDescent="0.25">
      <c r="A213" s="182" t="s">
        <v>261</v>
      </c>
      <c r="B213" s="179">
        <f>SUM(B206+B209+B212)</f>
        <v>6495936.25</v>
      </c>
      <c r="C213" s="179">
        <f t="shared" ref="C213:E213" si="8">SUM(C206+C209+C212)</f>
        <v>1785900</v>
      </c>
      <c r="D213" s="179"/>
      <c r="E213" s="179">
        <f t="shared" si="8"/>
        <v>4710036.25</v>
      </c>
    </row>
  </sheetData>
  <mergeCells count="18">
    <mergeCell ref="A201:A203"/>
    <mergeCell ref="B201:B203"/>
    <mergeCell ref="C201:D201"/>
    <mergeCell ref="C202:D202"/>
    <mergeCell ref="E202:E203"/>
    <mergeCell ref="A199:E199"/>
    <mergeCell ref="B6:D6"/>
    <mergeCell ref="A13:E13"/>
    <mergeCell ref="A15:A17"/>
    <mergeCell ref="B15:B17"/>
    <mergeCell ref="C15:D15"/>
    <mergeCell ref="C16:D16"/>
    <mergeCell ref="E16:E17"/>
    <mergeCell ref="A117:A119"/>
    <mergeCell ref="B117:B119"/>
    <mergeCell ref="C117:D117"/>
    <mergeCell ref="C118:D118"/>
    <mergeCell ref="E118:E119"/>
  </mergeCells>
  <pageMargins left="0.7" right="0.7" top="0.75" bottom="0.75" header="0.3" footer="0.3"/>
  <pageSetup paperSize="9" scale="9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1 priedas</vt:lpstr>
      <vt:lpstr>2 priedas</vt:lpstr>
      <vt:lpstr>4 priedas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Greta Bankauskaitė</dc:creator>
  <cp:lastModifiedBy>Vaida2</cp:lastModifiedBy>
  <cp:lastPrinted>2020-10-14T14:53:04Z</cp:lastPrinted>
  <dcterms:created xsi:type="dcterms:W3CDTF">2020-10-14T09:34:29Z</dcterms:created>
  <dcterms:modified xsi:type="dcterms:W3CDTF">2020-11-05T07:13:28Z</dcterms:modified>
</cp:coreProperties>
</file>